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wawater.sharepoint.com/teams/CarbonInnovationsGrantCIG.Team/Shared Documents/Funding round 2/Presentations/"/>
    </mc:Choice>
  </mc:AlternateContent>
  <xr:revisionPtr revIDLastSave="541" documentId="8_{BB9A7E7A-F970-4C17-BF76-DC9CFAF2DD9F}" xr6:coauthVersionLast="47" xr6:coauthVersionMax="47" xr10:uidLastSave="{8383BC5F-523C-474C-A8E0-727F128B3841}"/>
  <bookViews>
    <workbookView xWindow="-28920" yWindow="-120" windowWidth="29040" windowHeight="15720" tabRatio="631" activeTab="3" xr2:uid="{05204A8F-121D-43BC-B10C-4D5A6FD800AB}"/>
  </bookViews>
  <sheets>
    <sheet name="Instructions" sheetId="23" r:id="rId1"/>
    <sheet name="Cost eligibility" sheetId="24" r:id="rId2"/>
    <sheet name="CIGP Merit Criteria" sheetId="10" r:id="rId3"/>
    <sheet name="Project summary" sheetId="18" r:id="rId4"/>
    <sheet name=" Financial Model" sheetId="17" r:id="rId5"/>
    <sheet name="In-kind contributions" sheetId="7" r:id="rId6"/>
    <sheet name="Milestone table" sheetId="6" state="hidden" r:id="rId7"/>
    <sheet name="Glossary" sheetId="20" r:id="rId8"/>
  </sheets>
  <definedNames>
    <definedName name="BusLoan_interest">#REF!</definedName>
    <definedName name="Capacity_Credits">#REF!</definedName>
    <definedName name="Dam_scaling">#REF!</definedName>
    <definedName name="EquipLoan_Interest">#REF!</definedName>
    <definedName name="EquipLoan1_Amount">#REF!</definedName>
    <definedName name="EquipLoan2_Amount">#REF!</definedName>
    <definedName name="Equipment_repayment">#REF!</definedName>
    <definedName name="Generating_revenue">#REF!</definedName>
    <definedName name="Income_tax">#REF!</definedName>
    <definedName name="Insurance_annual">#REF!</definedName>
    <definedName name="LRETs">#REF!</definedName>
    <definedName name="NCS_revenue">#REF!</definedName>
    <definedName name="Operations_and_Maintenance">#REF!</definedName>
    <definedName name="Principal_starting">#REF!</definedName>
    <definedName name="R_and_D_rebate">#REF!</definedName>
    <definedName name="Response" localSheetId="7">#REF!</definedName>
    <definedName name="Response">#REF!</definedName>
    <definedName name="Tariffs_and_char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3" i="18" l="1"/>
  <c r="C23" i="18"/>
  <c r="C25" i="18"/>
  <c r="C28" i="18"/>
  <c r="D15" i="17" l="1"/>
  <c r="B15" i="17"/>
  <c r="F82" i="17"/>
  <c r="F83" i="17" s="1"/>
  <c r="D49" i="17"/>
  <c r="B31" i="7"/>
  <c r="B15" i="7"/>
  <c r="B29" i="7"/>
  <c r="F49" i="17"/>
  <c r="C18" i="18" l="1"/>
  <c r="J71" i="17"/>
  <c r="J74" i="17" l="1"/>
  <c r="I36" i="17"/>
  <c r="J48" i="17" s="1"/>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J62" i="17"/>
  <c r="I62" i="17"/>
  <c r="J58" i="17"/>
  <c r="G62" i="17"/>
  <c r="C14" i="18" l="1"/>
  <c r="H63" i="17"/>
  <c r="J63" i="17"/>
  <c r="H70" i="17"/>
  <c r="J70" i="17"/>
  <c r="H62" i="17"/>
  <c r="H61" i="17"/>
  <c r="H59" i="17"/>
  <c r="J59" i="17"/>
  <c r="H60" i="17"/>
  <c r="J60" i="17"/>
  <c r="J64" i="17"/>
  <c r="H75" i="17" l="1"/>
  <c r="J75" i="17"/>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G71" i="17" l="1"/>
  <c r="I71" i="17"/>
  <c r="G70" i="17"/>
  <c r="I70" i="17"/>
  <c r="I63" i="17"/>
  <c r="G63" i="17"/>
  <c r="G61" i="17"/>
  <c r="I64" i="17"/>
  <c r="I60" i="17"/>
  <c r="G60" i="17"/>
  <c r="I59" i="17"/>
  <c r="G59" i="17"/>
  <c r="I58" i="17"/>
  <c r="G58" i="17"/>
  <c r="F38" i="17"/>
  <c r="F39" i="17"/>
  <c r="F40" i="17"/>
  <c r="F41" i="17"/>
  <c r="F42" i="17"/>
  <c r="F44" i="17"/>
  <c r="F43" i="17"/>
  <c r="F45" i="17"/>
  <c r="F46" i="17"/>
  <c r="F47" i="17"/>
  <c r="F48" i="17"/>
  <c r="F37" i="17"/>
  <c r="E49" i="17"/>
  <c r="C26" i="17"/>
  <c r="D7" i="17"/>
  <c r="D5" i="17"/>
  <c r="D9" i="17"/>
  <c r="F100" i="17"/>
  <c r="D100" i="17" s="1"/>
  <c r="H21" i="7"/>
  <c r="G75" i="17" l="1"/>
  <c r="I75" i="17"/>
  <c r="C31" i="17"/>
  <c r="C22" i="18" l="1"/>
  <c r="C27" i="18"/>
  <c r="B101" i="17"/>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C36" i="18"/>
  <c r="C35" i="18" s="1"/>
  <c r="C32" i="18" l="1"/>
  <c r="C34" i="18"/>
  <c r="H13" i="7"/>
  <c r="C19" i="18" l="1"/>
  <c r="C21" i="18"/>
  <c r="A14" i="18"/>
  <c r="A11" i="18"/>
  <c r="A10" i="18"/>
  <c r="A9" i="18"/>
  <c r="D14" i="17"/>
  <c r="D13" i="17"/>
  <c r="D12" i="17"/>
  <c r="D11" i="17"/>
  <c r="D8" i="17"/>
  <c r="D6" i="17"/>
  <c r="H27" i="7"/>
  <c r="B27" i="7"/>
  <c r="B13" i="7"/>
  <c r="C10" i="18" l="1"/>
  <c r="C9" i="18"/>
  <c r="D122" i="17"/>
  <c r="D126" i="17"/>
  <c r="D130" i="17"/>
  <c r="D134" i="17"/>
  <c r="D138" i="17"/>
  <c r="D142" i="17"/>
  <c r="D146" i="17"/>
  <c r="D150" i="17"/>
  <c r="D121" i="17"/>
  <c r="D125" i="17"/>
  <c r="D129" i="17"/>
  <c r="D133" i="17"/>
  <c r="D137" i="17"/>
  <c r="D141" i="17"/>
  <c r="D145" i="17"/>
  <c r="D149" i="17"/>
  <c r="D123" i="17"/>
  <c r="D127" i="17"/>
  <c r="D131" i="17"/>
  <c r="D135" i="17"/>
  <c r="D139" i="17"/>
  <c r="D143" i="17"/>
  <c r="D147" i="17"/>
  <c r="D124" i="17"/>
  <c r="D128" i="17"/>
  <c r="D132" i="17"/>
  <c r="D136" i="17"/>
  <c r="D140" i="17"/>
  <c r="D144" i="17"/>
  <c r="D148" i="17"/>
  <c r="D10" i="17"/>
  <c r="G45" i="17" s="1"/>
  <c r="C25" i="17"/>
  <c r="C24" i="17"/>
  <c r="C23" i="17"/>
  <c r="C22" i="17"/>
  <c r="C21" i="17"/>
  <c r="C29" i="17"/>
  <c r="C20" i="18" l="1"/>
  <c r="C13" i="18"/>
  <c r="C11" i="18"/>
  <c r="E15" i="17"/>
  <c r="G47" i="17"/>
  <c r="H47" i="17" s="1"/>
  <c r="G44" i="17"/>
  <c r="H44" i="17" s="1"/>
  <c r="H45" i="17"/>
  <c r="G43" i="17"/>
  <c r="H43" i="17" s="1"/>
  <c r="G40" i="17"/>
  <c r="H40" i="17" s="1"/>
  <c r="G42" i="17"/>
  <c r="H42" i="17" s="1"/>
  <c r="G46" i="17"/>
  <c r="H46" i="17" s="1"/>
  <c r="G41" i="17"/>
  <c r="H41" i="17" s="1"/>
  <c r="G48" i="17"/>
  <c r="H48" i="17" s="1"/>
  <c r="G37" i="17"/>
  <c r="G49" i="17" s="1"/>
  <c r="G38" i="17"/>
  <c r="H38" i="17" s="1"/>
  <c r="G39" i="17"/>
  <c r="H39" i="17" s="1"/>
  <c r="B28" i="17"/>
  <c r="C28" i="17" s="1"/>
  <c r="B27" i="17"/>
  <c r="H37" i="17" l="1"/>
  <c r="H49" i="17"/>
  <c r="B30" i="17"/>
  <c r="C27" i="17"/>
  <c r="C30" i="17" l="1"/>
  <c r="C32" i="17"/>
  <c r="C12" i="18" s="1"/>
  <c r="C24" i="18"/>
  <c r="D102" i="17"/>
  <c r="D101" i="17"/>
  <c r="E101" i="17" l="1"/>
  <c r="D103" i="17"/>
  <c r="F101" i="17" l="1"/>
  <c r="E102" i="17"/>
  <c r="D104" i="17"/>
  <c r="F102" i="17" l="1"/>
  <c r="D105" i="17"/>
  <c r="E103" i="17" l="1"/>
  <c r="F103" i="17" s="1"/>
  <c r="D106" i="17"/>
  <c r="E104" i="17" l="1"/>
  <c r="F104" i="17" s="1"/>
  <c r="D107" i="17"/>
  <c r="E105" i="17" l="1"/>
  <c r="F105" i="17" s="1"/>
  <c r="D108" i="17"/>
  <c r="E106" i="17" l="1"/>
  <c r="F106" i="17" s="1"/>
  <c r="D109" i="17"/>
  <c r="E107" i="17" l="1"/>
  <c r="F107" i="17" s="1"/>
  <c r="D110" i="17"/>
  <c r="E108" i="17" l="1"/>
  <c r="F108" i="17" s="1"/>
  <c r="D111" i="17"/>
  <c r="E109" i="17" l="1"/>
  <c r="F109" i="17" s="1"/>
  <c r="D112" i="17"/>
  <c r="E110" i="17" l="1"/>
  <c r="F110" i="17" s="1"/>
  <c r="D113" i="17"/>
  <c r="E111" i="17" l="1"/>
  <c r="F111" i="17" s="1"/>
  <c r="D114" i="17"/>
  <c r="E112" i="17" l="1"/>
  <c r="F112" i="17" s="1"/>
  <c r="D115" i="17"/>
  <c r="E113" i="17" l="1"/>
  <c r="F113" i="17" s="1"/>
  <c r="D116" i="17"/>
  <c r="E114" i="17" l="1"/>
  <c r="F114" i="17" s="1"/>
  <c r="D117" i="17"/>
  <c r="E115" i="17" l="1"/>
  <c r="F115" i="17" s="1"/>
  <c r="D118" i="17"/>
  <c r="E116" i="17" l="1"/>
  <c r="F116" i="17" s="1"/>
  <c r="D119" i="17"/>
  <c r="E117" i="17" l="1"/>
  <c r="F117" i="17" s="1"/>
  <c r="D120" i="17"/>
  <c r="F2" i="6" a="1"/>
  <c r="F2" i="6" s="1"/>
  <c r="F89" i="17" l="1"/>
  <c r="F90" i="17"/>
  <c r="C30" i="18" s="1"/>
  <c r="E118" i="17"/>
  <c r="F118" i="17" s="1"/>
  <c r="C15" i="18" l="1"/>
  <c r="C29" i="18"/>
  <c r="E119" i="17"/>
  <c r="F119" i="17" s="1"/>
  <c r="E120" i="17" l="1"/>
  <c r="E121" i="17" s="1"/>
  <c r="F121" i="17" s="1"/>
  <c r="A2" i="6" a="1"/>
  <c r="A2" i="6" s="1"/>
  <c r="F120" i="17" l="1"/>
  <c r="E122" i="17"/>
  <c r="F122" i="17" s="1"/>
  <c r="A12" i="6"/>
  <c r="A8" i="6"/>
  <c r="A4" i="6"/>
  <c r="A13" i="6"/>
  <c r="A9" i="6"/>
  <c r="A5" i="6"/>
  <c r="A11" i="6"/>
  <c r="A7" i="6"/>
  <c r="A3" i="6"/>
  <c r="A10" i="6"/>
  <c r="A6" i="6"/>
  <c r="B2" i="6"/>
  <c r="E123" i="17" l="1"/>
  <c r="F123" i="17" s="1"/>
  <c r="B8" i="6"/>
  <c r="B4" i="6"/>
  <c r="B9" i="6"/>
  <c r="B5" i="6"/>
  <c r="B7" i="6"/>
  <c r="B3" i="6"/>
  <c r="B10" i="6"/>
  <c r="B6" i="6"/>
  <c r="E124" i="17" l="1"/>
  <c r="F124" i="17" s="1"/>
  <c r="E125" i="17" l="1"/>
  <c r="F125" i="17" s="1"/>
  <c r="C2" i="6" a="1"/>
  <c r="C2" i="6" s="1"/>
  <c r="E126" i="17" l="1"/>
  <c r="F126" i="17" s="1"/>
  <c r="E127" i="17" l="1"/>
  <c r="F127" i="17" s="1"/>
  <c r="E128" i="17" l="1"/>
  <c r="F128" i="17" s="1"/>
  <c r="E129" i="17" l="1"/>
  <c r="F129" i="17" s="1"/>
  <c r="E130" i="17" l="1"/>
  <c r="F130" i="17" s="1"/>
  <c r="E131" i="17" l="1"/>
  <c r="F131" i="17" s="1"/>
  <c r="E132" i="17" l="1"/>
  <c r="F132" i="17" s="1"/>
  <c r="E133" i="17" l="1"/>
  <c r="F133" i="17" s="1"/>
  <c r="E2" i="6" a="1"/>
  <c r="E2" i="6" s="1"/>
  <c r="E134" i="17" l="1"/>
  <c r="F134" i="17" s="1"/>
  <c r="E135" i="17" l="1"/>
  <c r="F135" i="17" s="1"/>
  <c r="E136" i="17" l="1"/>
  <c r="F136" i="17" s="1"/>
  <c r="E137" i="17" l="1"/>
  <c r="F137" i="17" s="1"/>
  <c r="D7" i="6"/>
  <c r="E138" i="17" l="1"/>
  <c r="F138" i="17" s="1"/>
  <c r="D5" i="6"/>
  <c r="D6" i="6"/>
  <c r="D11" i="6"/>
  <c r="D4" i="6"/>
  <c r="D3" i="6"/>
  <c r="D9" i="6"/>
  <c r="D8" i="6"/>
  <c r="D2" i="6"/>
  <c r="D10" i="6"/>
  <c r="E139" i="17" l="1"/>
  <c r="F139" i="17" s="1"/>
  <c r="E140" i="17" l="1"/>
  <c r="F140" i="17" s="1"/>
  <c r="E141" i="17" l="1"/>
  <c r="F141" i="17" s="1"/>
  <c r="E142" i="17" l="1"/>
  <c r="F142" i="17" s="1"/>
  <c r="E143" i="17" l="1"/>
  <c r="F143" i="17" s="1"/>
  <c r="E144" i="17" l="1"/>
  <c r="F144" i="17" s="1"/>
  <c r="E145" i="17" l="1"/>
  <c r="F145" i="17" s="1"/>
  <c r="E146" i="17" l="1"/>
  <c r="F146" i="17" s="1"/>
  <c r="E147" i="17" l="1"/>
  <c r="F147" i="17" s="1"/>
  <c r="E148" i="17" l="1"/>
  <c r="F148" i="17" s="1"/>
  <c r="E149" i="17" l="1"/>
  <c r="F149" i="17" s="1"/>
  <c r="E150" i="17" l="1"/>
  <c r="F150" i="17" s="1"/>
  <c r="F88" i="17" s="1"/>
  <c r="C3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Cassanet</author>
  </authors>
  <commentList>
    <comment ref="A51" authorId="0" shapeId="0" xr:uid="{2551D85D-BBE7-4FC7-80EE-510C6B7A73EE}">
      <text>
        <r>
          <rPr>
            <sz val="9"/>
            <color indexed="81"/>
            <rFont val="Tahoma"/>
            <family val="2"/>
          </rPr>
          <t>The minimum rate of return your organisation would need to proceed with a project of this size and risk profile.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 Richardson</author>
    <author>Cat Jacques</author>
  </authors>
  <commentList>
    <comment ref="A27" authorId="0" shapeId="0" xr:uid="{6100187A-59EB-41FE-8A4B-89C837E3B3D9}">
      <text>
        <r>
          <rPr>
            <sz val="9"/>
            <color indexed="81"/>
            <rFont val="Tahoma"/>
            <family val="2"/>
          </rPr>
          <t xml:space="preserve">Please complete the In-kind contribution tab if claiming any in-kind contributions
</t>
        </r>
      </text>
    </comment>
    <comment ref="A28" authorId="0" shapeId="0" xr:uid="{9A5C0A3C-C92D-432E-B60B-CE6115BC35F8}">
      <text>
        <r>
          <rPr>
            <sz val="9"/>
            <color indexed="81"/>
            <rFont val="Tahoma"/>
            <family val="2"/>
          </rPr>
          <t xml:space="preserve">Please complete the In-kind contribution tab if claiming any in-kind contributions
</t>
        </r>
      </text>
    </comment>
    <comment ref="I48" authorId="1" shapeId="0" xr:uid="{79FEA777-2DB2-4264-B3CE-5475C661D236}">
      <text>
        <r>
          <rPr>
            <b/>
            <sz val="9"/>
            <color indexed="81"/>
            <rFont val="Tahoma"/>
            <family val="2"/>
          </rPr>
          <t>Cat Jacques:</t>
        </r>
        <r>
          <rPr>
            <sz val="9"/>
            <color indexed="81"/>
            <rFont val="Tahoma"/>
            <family val="2"/>
          </rPr>
          <t xml:space="preserve">
Applicants must add a final report date, noting project commencement and end date must be within 2 years .</t>
        </r>
      </text>
    </comment>
    <comment ref="E49" authorId="1" shapeId="0" xr:uid="{D794AC70-7634-49F1-ADE2-9A6E29D3B2CC}">
      <text>
        <r>
          <rPr>
            <b/>
            <sz val="9"/>
            <color indexed="81"/>
            <rFont val="Tahoma"/>
            <family val="2"/>
          </rPr>
          <t>Cat Jacques:</t>
        </r>
        <r>
          <rPr>
            <sz val="9"/>
            <color indexed="81"/>
            <rFont val="Tahoma"/>
            <family val="2"/>
          </rPr>
          <t xml:space="preserve">
This value must equate to 100%</t>
        </r>
      </text>
    </comment>
    <comment ref="D61" authorId="0" shapeId="0" xr:uid="{2537B4E6-257F-4D87-B9C1-7D74ABA42CFB}">
      <text>
        <r>
          <rPr>
            <sz val="9"/>
            <color indexed="81"/>
            <rFont val="Tahoma"/>
            <family val="2"/>
          </rPr>
          <t>PU= production unit. See Project summary for assumptions.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<sst xmlns="http://schemas.openxmlformats.org/spreadsheetml/2006/main" count="534" uniqueCount="406">
  <si>
    <t>Disclaimer</t>
  </si>
  <si>
    <t>Instructions</t>
  </si>
  <si>
    <t>The spreadsheet uses a basic colour code:</t>
  </si>
  <si>
    <t>Green is for user input of values or labels like cost components and milestone descriptions.</t>
  </si>
  <si>
    <t>Light green is for values with a calculated default that you can type over.</t>
  </si>
  <si>
    <t>1. Validation</t>
  </si>
  <si>
    <t>2. Project summary</t>
  </si>
  <si>
    <t>3. Scheme Parameters</t>
  </si>
  <si>
    <t xml:space="preserve">This section captures the values of the scheme. You should not change these values.
</t>
  </si>
  <si>
    <t>4. Project assumptions</t>
  </si>
  <si>
    <t xml:space="preserve">The suggested path to complete the spreadsheet is as follows:
</t>
  </si>
  <si>
    <t>2. Project funding</t>
  </si>
  <si>
    <t>3. Milestones or deliverables - what funds are spent on and when</t>
  </si>
  <si>
    <t>Submission</t>
  </si>
  <si>
    <t>Are sources identified for all project costs?</t>
  </si>
  <si>
    <t>Are all costs allocated to milestones?</t>
  </si>
  <si>
    <t>CIGP request</t>
  </si>
  <si>
    <t>3. Scheme parameters</t>
  </si>
  <si>
    <t>Minimum CIGP funding</t>
  </si>
  <si>
    <t>Maximum CIGP funding</t>
  </si>
  <si>
    <t>Maximum CIGP funding of eligible costs</t>
  </si>
  <si>
    <t>Maximum years to spend CIGP funds</t>
  </si>
  <si>
    <t>Source or reasoning behind value</t>
  </si>
  <si>
    <t>Assumptions and Factors</t>
  </si>
  <si>
    <t>Units</t>
  </si>
  <si>
    <t>Amount</t>
  </si>
  <si>
    <t>Project start date</t>
  </si>
  <si>
    <t>Date</t>
  </si>
  <si>
    <t>Project life</t>
  </si>
  <si>
    <t>Months</t>
  </si>
  <si>
    <t>%</t>
  </si>
  <si>
    <t>Other revenue</t>
  </si>
  <si>
    <t>$/year</t>
  </si>
  <si>
    <t>Premium price per tonne for carbon neutral cement</t>
  </si>
  <si>
    <t>Production Unit (PU)</t>
  </si>
  <si>
    <t>PU</t>
  </si>
  <si>
    <t>Tonnes of cement produced</t>
  </si>
  <si>
    <t>Mobile Plant emissions (diesel)</t>
  </si>
  <si>
    <r>
      <t>T CO</t>
    </r>
    <r>
      <rPr>
        <vertAlign val="subscript"/>
        <sz val="11"/>
        <color theme="1"/>
        <rFont val="Calibri"/>
        <family val="2"/>
        <scheme val="minor"/>
      </rPr>
      <t>2</t>
    </r>
    <r>
      <rPr>
        <sz val="11"/>
        <color theme="1"/>
        <rFont val="Calibri"/>
        <family val="2"/>
        <scheme val="minor"/>
      </rPr>
      <t>e/KL</t>
    </r>
  </si>
  <si>
    <t>Mobile Plant emissions (petrol)</t>
  </si>
  <si>
    <t>Stationary Plant emissions (diesel)</t>
  </si>
  <si>
    <r>
      <t>T CO</t>
    </r>
    <r>
      <rPr>
        <vertAlign val="subscript"/>
        <sz val="11"/>
        <color theme="1"/>
        <rFont val="Calibri"/>
        <family val="2"/>
        <scheme val="minor"/>
      </rPr>
      <t>2</t>
    </r>
    <r>
      <rPr>
        <sz val="11"/>
        <color theme="1"/>
        <rFont val="Calibri"/>
        <family val="2"/>
        <scheme val="minor"/>
      </rPr>
      <t>e/T</t>
    </r>
  </si>
  <si>
    <t xml:space="preserve">Process emissions </t>
  </si>
  <si>
    <t>Electricity emissions Factor Scope 2</t>
  </si>
  <si>
    <t>T</t>
  </si>
  <si>
    <t>Natural Gas emissions Factor Scope 1</t>
  </si>
  <si>
    <r>
      <t>T CO</t>
    </r>
    <r>
      <rPr>
        <vertAlign val="subscript"/>
        <sz val="11"/>
        <color theme="1"/>
        <rFont val="Calibri"/>
        <family val="2"/>
        <scheme val="minor"/>
      </rPr>
      <t>2</t>
    </r>
    <r>
      <rPr>
        <sz val="11"/>
        <color theme="1"/>
        <rFont val="Calibri"/>
        <family val="2"/>
        <scheme val="minor"/>
      </rPr>
      <t>e/GJ</t>
    </r>
  </si>
  <si>
    <t xml:space="preserve">Amount of Electricity per PU </t>
  </si>
  <si>
    <t>MWH/PU</t>
  </si>
  <si>
    <t>Project specific (not used in case example)</t>
  </si>
  <si>
    <t>Amount of Natural Gas per PU</t>
  </si>
  <si>
    <t>GJ/PU</t>
  </si>
  <si>
    <t>Project specific</t>
  </si>
  <si>
    <t xml:space="preserve">Diesel cost </t>
  </si>
  <si>
    <t>$/KL</t>
  </si>
  <si>
    <t>Terminal Gate Price (Min) 11 May 22</t>
  </si>
  <si>
    <t xml:space="preserve">Petrol cost </t>
  </si>
  <si>
    <t>Gas cost</t>
  </si>
  <si>
    <t>$/GJ</t>
  </si>
  <si>
    <t>From WOSP 23-24 modelled price</t>
  </si>
  <si>
    <t xml:space="preserve">Electricity cost </t>
  </si>
  <si>
    <t>$/MWh</t>
  </si>
  <si>
    <t>Renewables PPA</t>
  </si>
  <si>
    <r>
      <t>$/T CO</t>
    </r>
    <r>
      <rPr>
        <vertAlign val="subscript"/>
        <sz val="11"/>
        <color theme="1"/>
        <rFont val="Calibri"/>
        <family val="2"/>
        <scheme val="minor"/>
      </rPr>
      <t>2</t>
    </r>
    <r>
      <rPr>
        <sz val="11"/>
        <color theme="1"/>
        <rFont val="Calibri"/>
        <family val="2"/>
        <scheme val="minor"/>
      </rPr>
      <t>e</t>
    </r>
  </si>
  <si>
    <t>Spot market price</t>
  </si>
  <si>
    <t>Current production volume per annum</t>
  </si>
  <si>
    <t>PU/year</t>
  </si>
  <si>
    <t>Tonnes of cement</t>
  </si>
  <si>
    <t>1. Project costs (exclude GST)</t>
  </si>
  <si>
    <t>Description of each cost item</t>
  </si>
  <si>
    <t>All costs</t>
  </si>
  <si>
    <t>% Eligible</t>
  </si>
  <si>
    <t>Eligible costs</t>
  </si>
  <si>
    <t>Total</t>
  </si>
  <si>
    <t>Source</t>
  </si>
  <si>
    <t>% of all costs</t>
  </si>
  <si>
    <t>Other WA government grants</t>
  </si>
  <si>
    <t>Other grants</t>
  </si>
  <si>
    <t>Debt</t>
  </si>
  <si>
    <t>In-kind contribution from applicant</t>
  </si>
  <si>
    <t>In-kind contribution from others</t>
  </si>
  <si>
    <t>Other (Describe)</t>
  </si>
  <si>
    <t>Unaccounted for</t>
  </si>
  <si>
    <t>Totals</t>
  </si>
  <si>
    <t>Baseline</t>
  </si>
  <si>
    <t>Scope</t>
  </si>
  <si>
    <t>Scope 1</t>
  </si>
  <si>
    <t>KL/yr</t>
  </si>
  <si>
    <r>
      <t>T CO</t>
    </r>
    <r>
      <rPr>
        <vertAlign val="subscript"/>
        <sz val="11"/>
        <color theme="1"/>
        <rFont val="Calibri"/>
        <family val="2"/>
        <scheme val="minor"/>
      </rPr>
      <t>2</t>
    </r>
    <r>
      <rPr>
        <sz val="11"/>
        <color theme="1"/>
        <rFont val="Calibri"/>
        <family val="2"/>
        <scheme val="minor"/>
      </rPr>
      <t>-e/year</t>
    </r>
  </si>
  <si>
    <t>Fugitive emissions</t>
  </si>
  <si>
    <t>Process emissions</t>
  </si>
  <si>
    <t>Scope 2</t>
  </si>
  <si>
    <t>Electricity use</t>
  </si>
  <si>
    <t>MWh/yr</t>
  </si>
  <si>
    <t>Natural Gas use</t>
  </si>
  <si>
    <t>GJ/yr</t>
  </si>
  <si>
    <t>Other Emissions</t>
  </si>
  <si>
    <t>Other Operating Costs</t>
  </si>
  <si>
    <t>Year</t>
  </si>
  <si>
    <t>New Forecast</t>
  </si>
  <si>
    <t xml:space="preserve">Cumulative </t>
  </si>
  <si>
    <t>Sink</t>
  </si>
  <si>
    <r>
      <t>T CO</t>
    </r>
    <r>
      <rPr>
        <vertAlign val="subscript"/>
        <sz val="11"/>
        <color theme="1"/>
        <rFont val="Calibri"/>
        <family val="2"/>
        <scheme val="minor"/>
      </rPr>
      <t>2</t>
    </r>
    <r>
      <rPr>
        <sz val="11"/>
        <color theme="1"/>
        <rFont val="Calibri"/>
        <family val="2"/>
        <scheme val="minor"/>
      </rPr>
      <t>-e/PU</t>
    </r>
  </si>
  <si>
    <t>%/year</t>
  </si>
  <si>
    <t>Emissions reduction per production unit</t>
  </si>
  <si>
    <t>Total Cost Saving</t>
  </si>
  <si>
    <t>Cost Reduction per production unit</t>
  </si>
  <si>
    <t>$/PU</t>
  </si>
  <si>
    <t>Unit</t>
  </si>
  <si>
    <t xml:space="preserve">Capital cost full scale </t>
  </si>
  <si>
    <t>$</t>
  </si>
  <si>
    <t>Production life</t>
  </si>
  <si>
    <t>Years</t>
  </si>
  <si>
    <t>Lifetime Emissions saved</t>
  </si>
  <si>
    <r>
      <t>T CO</t>
    </r>
    <r>
      <rPr>
        <vertAlign val="subscript"/>
        <sz val="11"/>
        <color theme="1"/>
        <rFont val="Calibri"/>
        <family val="2"/>
        <scheme val="minor"/>
      </rPr>
      <t>2</t>
    </r>
    <r>
      <rPr>
        <sz val="11"/>
        <color theme="1"/>
        <rFont val="Calibri"/>
        <family val="2"/>
        <scheme val="minor"/>
      </rPr>
      <t>-e</t>
    </r>
  </si>
  <si>
    <t xml:space="preserve">Simple Payback </t>
  </si>
  <si>
    <t xml:space="preserve">Net Saving </t>
  </si>
  <si>
    <t>Payback</t>
  </si>
  <si>
    <t xml:space="preserve">Key deliverables </t>
  </si>
  <si>
    <t xml:space="preserve">Completion date </t>
  </si>
  <si>
    <t>Expected eligible expenditure to complete milestone</t>
  </si>
  <si>
    <t>Percentage of reimbursement of actual Eligible Expenditure for each Milestone</t>
  </si>
  <si>
    <t>Anticipated Milestone Payment</t>
  </si>
  <si>
    <t>Months from project start to milestone completion</t>
  </si>
  <si>
    <t>Please describe the in-kind contributions you plan to make along with the financial value of each</t>
  </si>
  <si>
    <t>In-kind contributions from applicant</t>
  </si>
  <si>
    <t>In-kind materials or goods</t>
  </si>
  <si>
    <t>In-kind labour or services</t>
  </si>
  <si>
    <t>Contribution (description of goods to be provided)</t>
  </si>
  <si>
    <t>Value in dollars</t>
  </si>
  <si>
    <t>Contribution (description of services to be provided)</t>
  </si>
  <si>
    <t xml:space="preserve">Role </t>
  </si>
  <si>
    <t>Total Costs ($)</t>
  </si>
  <si>
    <t>Total in-kind materials or goods</t>
  </si>
  <si>
    <t>Total in-kind labour or services</t>
  </si>
  <si>
    <t>Total in kind contributions from applicant</t>
  </si>
  <si>
    <t>In-kind contributions from others</t>
  </si>
  <si>
    <t>Total in kind contributions from others</t>
  </si>
  <si>
    <t>Merit Category</t>
  </si>
  <si>
    <t>Weighting</t>
  </si>
  <si>
    <t>Merit Criteria</t>
  </si>
  <si>
    <t>Financial Model Spreadsheet</t>
  </si>
  <si>
    <t>P</t>
  </si>
  <si>
    <t>The other expected sources of funding and evidence that funding has been, or has a reasonable chance of being, secured </t>
  </si>
  <si>
    <t>Justification for the need for Government assistance by presenting the:  </t>
  </si>
  <si>
    <t>Commitment to proceed to build the project if it is proven feasible, including an understanding of the likely cost and benefits of deploying the project at full scale.  </t>
  </si>
  <si>
    <t>The project’s technical feasibility and likelihood of success </t>
  </si>
  <si>
    <t>iii. difference the grant will make to the project in terms of scale and timing. </t>
  </si>
  <si>
    <t>The applicant has secured or can secure the required regulatory approvals and/or access permits to carry out the project. </t>
  </si>
  <si>
    <t>The scale of potential abatement if the technology was adopted throughout the industry sector in WA and more broadly </t>
  </si>
  <si>
    <t>The potential for further research or studies arising from the project  </t>
  </si>
  <si>
    <t>An assessment of project competitiveness against alternatives, including similar technologies or methods in development. </t>
  </si>
  <si>
    <t>Demonstrated benefits to heavy industry and mitigating hard-to-abate emissions. </t>
  </si>
  <si>
    <t>Scope 3</t>
  </si>
  <si>
    <t>Scope 3 emissions as a proportion of net total emissions savings</t>
  </si>
  <si>
    <t>Estimated emissions from project construction (Scope 1 and Scope 2)</t>
  </si>
  <si>
    <t>2.1 Full project cost</t>
  </si>
  <si>
    <t>2.2 CIGP request</t>
  </si>
  <si>
    <t>2.3 CIGP request as percentage of eligible costs</t>
  </si>
  <si>
    <t>2.4 Project life in months</t>
  </si>
  <si>
    <t>2.6 Annual emissions reduction relative to baseline</t>
  </si>
  <si>
    <t>2.9 Minimum permanence of abatement (years)</t>
  </si>
  <si>
    <t>Project Summary 2.5</t>
  </si>
  <si>
    <t>Project Summary 2.6</t>
  </si>
  <si>
    <t>Project Summary 2.8</t>
  </si>
  <si>
    <t>Project Summary 2.4</t>
  </si>
  <si>
    <t>carbongrants@dwer.wa.gov.au</t>
  </si>
  <si>
    <t xml:space="preserve">This section includes projected emissions reductions (or increases) and costs and savings. </t>
  </si>
  <si>
    <t>Project Summary tab</t>
  </si>
  <si>
    <t>Financial Model tab</t>
  </si>
  <si>
    <t>If you need to add a new project cost row, add it in the middle as there are formulae that refer to the first and last project cost row. 
Please use the "Source or reasoning behind value" to explain where you got that number and how confident you are in it. Information you put in this column will help assessors to have confidence that the project assumptions are sound.</t>
  </si>
  <si>
    <t>4. Projected Emissions and Costs</t>
  </si>
  <si>
    <t>Threshold return rate for investment (IRR)</t>
  </si>
  <si>
    <t>Cost to flare emissions (not used in case example)</t>
  </si>
  <si>
    <t>Financial Model Evidence 
Reference</t>
  </si>
  <si>
    <t>$/T Flared</t>
  </si>
  <si>
    <t>Is IRR  &gt; Investment threshold?</t>
  </si>
  <si>
    <t>This shows a short summary of the project once you have completed the Financial Model . You should review that the values match your expectation of the project.</t>
  </si>
  <si>
    <r>
      <t xml:space="preserve">Source or reasoning behind value
</t>
    </r>
    <r>
      <rPr>
        <sz val="11"/>
        <color theme="1"/>
        <rFont val="Calibri"/>
        <family val="2"/>
        <scheme val="minor"/>
      </rPr>
      <t>(Attach clearly labelled evidence in SmartyGrants where needed)</t>
    </r>
  </si>
  <si>
    <t>(Attach clearly labelled evidence in SmartyGrants where needed)</t>
  </si>
  <si>
    <t xml:space="preserve">Applicant Reports, Studies, and/or Response in SmartyGrants </t>
  </si>
  <si>
    <t>ULP Terminal Gate Price (Min) 11 May 22</t>
  </si>
  <si>
    <t>Cash contribution from applicant</t>
  </si>
  <si>
    <t>Funds from other investors</t>
  </si>
  <si>
    <t xml:space="preserve">CCUS (Carbon Capture, Use &amp; Storage) </t>
  </si>
  <si>
    <r>
      <t>2.5 Annual emissions reduction tonnes of CO</t>
    </r>
    <r>
      <rPr>
        <vertAlign val="subscript"/>
        <sz val="11"/>
        <rFont val="Calibri"/>
        <family val="2"/>
        <scheme val="minor"/>
      </rPr>
      <t>2</t>
    </r>
    <r>
      <rPr>
        <sz val="11"/>
        <rFont val="Calibri"/>
        <family val="2"/>
        <scheme val="minor"/>
      </rPr>
      <t>-e</t>
    </r>
  </si>
  <si>
    <r>
      <t>2.7 Lifetime CO</t>
    </r>
    <r>
      <rPr>
        <vertAlign val="subscript"/>
        <sz val="11"/>
        <rFont val="Calibri"/>
        <family val="2"/>
        <scheme val="minor"/>
      </rPr>
      <t>2</t>
    </r>
    <r>
      <rPr>
        <sz val="11"/>
        <rFont val="Calibri"/>
        <family val="2"/>
        <scheme val="minor"/>
      </rPr>
      <t xml:space="preserve">-e tonnes saved </t>
    </r>
  </si>
  <si>
    <r>
      <t>2.8 Lifetime capital cost per tonne of CO</t>
    </r>
    <r>
      <rPr>
        <vertAlign val="subscript"/>
        <sz val="11"/>
        <rFont val="Calibri"/>
        <family val="2"/>
        <scheme val="minor"/>
      </rPr>
      <t>2</t>
    </r>
    <r>
      <rPr>
        <sz val="11"/>
        <rFont val="Calibri"/>
        <family val="2"/>
        <scheme val="minor"/>
      </rPr>
      <t xml:space="preserve">-e avoided </t>
    </r>
  </si>
  <si>
    <t>Mobile Plant Diesel Use</t>
  </si>
  <si>
    <t>Mobile Plant Petrol Use</t>
  </si>
  <si>
    <t>Stationary Plant Fuel Use</t>
  </si>
  <si>
    <t>Scope 1 or 2</t>
  </si>
  <si>
    <t>Emissions</t>
  </si>
  <si>
    <t>Carbon emission sources</t>
  </si>
  <si>
    <t>Other costs or revenue</t>
  </si>
  <si>
    <t>Carbon Credits Generated</t>
  </si>
  <si>
    <t>Carbon Credits Purchased</t>
  </si>
  <si>
    <t>Less carbon sinks</t>
  </si>
  <si>
    <t>Baseline Forecast</t>
  </si>
  <si>
    <t>Project impact</t>
  </si>
  <si>
    <t>Operating Costs</t>
  </si>
  <si>
    <t>Other Revenue or Savings</t>
  </si>
  <si>
    <r>
      <t>$/T CO</t>
    </r>
    <r>
      <rPr>
        <vertAlign val="subscript"/>
        <sz val="11"/>
        <color theme="1"/>
        <rFont val="Calibri"/>
        <family val="2"/>
        <scheme val="minor"/>
      </rPr>
      <t>2</t>
    </r>
    <r>
      <rPr>
        <sz val="11"/>
        <color theme="1"/>
        <rFont val="Calibri"/>
        <family val="2"/>
        <scheme val="minor"/>
      </rPr>
      <t>e</t>
    </r>
  </si>
  <si>
    <t>Derived NPV and IRR calculations -no edits required</t>
  </si>
  <si>
    <t>END OF MODEL</t>
  </si>
  <si>
    <t>Carbon credit generation cost</t>
  </si>
  <si>
    <t>monitoring and reporting cost</t>
  </si>
  <si>
    <t xml:space="preserve">Carbon credit purchase cost </t>
  </si>
  <si>
    <t>The direct and indirect greenhouse gas emission reductions likely to be achieved </t>
  </si>
  <si>
    <t>The permanence of the potential emissions reduction </t>
  </si>
  <si>
    <t>i. likelihood that the project would proceed without the funding requested  </t>
  </si>
  <si>
    <t>ii. status of the project (whether the project has commenced) </t>
  </si>
  <si>
    <t>The demonstrated financial capacity of the applicant to fund its contribution to the costs of the project.  </t>
  </si>
  <si>
    <t>Technical and management capability and expertise of the applicant.  </t>
  </si>
  <si>
    <t>A clear and detailed funding strategy demonstrating a path to achieving financial close and commencing project delivery upon execution of a Funding Agreement.  </t>
  </si>
  <si>
    <t>The likelihood that the project will result in similar projects being implemented by the applicant or by others, multiplying the emissions reduction potential  </t>
  </si>
  <si>
    <t>The potential for cost reductions for future projects by demonstration of new technology, including the ability of future projects to be financially viable without grant funding </t>
  </si>
  <si>
    <t>Environmental co-benefits of the project, such as reduced pollution, reduction in the use of raw materials, climate adaptation/resilience, or benefits to local or regional biodiversity  </t>
  </si>
  <si>
    <t>NGER</t>
  </si>
  <si>
    <t>National Greenhouse and Energy Reporting Scheme</t>
  </si>
  <si>
    <t>Production Unit, or the unit measure of an industrial product (for example: 1 tonne of cement, 1 tonne of iron ore or 1 kilolitre of biofuel)</t>
  </si>
  <si>
    <t>Greenhouse gas emissions released to the atmosphere as a direct result of an activity</t>
  </si>
  <si>
    <t>CCUS</t>
  </si>
  <si>
    <t>Carbon Capture, Use and Storage</t>
  </si>
  <si>
    <t>Indirect greenhouse gas emissions other than scope 2 emissions that are generated in the wider economy</t>
  </si>
  <si>
    <t xml:space="preserve">Capture the project start date and operational life. These two assumptions are required. Add any other assumptions you need for your calculations. For each assumption, complete the "source or reasoning..." column, clearly reference any evidence you have attached in SmartyGrants to support your reasoning. You may add extra rows if you need to.  
The default assumptions and factors listed in the table can be deleted or overwritten if they are not relevant to your project. </t>
  </si>
  <si>
    <t>Total in kind contributions from applicant and others</t>
  </si>
  <si>
    <r>
      <rPr>
        <sz val="22"/>
        <color theme="0"/>
        <rFont val="Arial"/>
        <family val="2"/>
      </rPr>
      <t xml:space="preserve">Carbon Innovation Grants Program
</t>
    </r>
    <r>
      <rPr>
        <sz val="16"/>
        <color theme="0"/>
        <rFont val="Arial"/>
        <family val="2"/>
      </rPr>
      <t>Feasibility Studies
Round 2 - 2024</t>
    </r>
  </si>
  <si>
    <t>Rate ($/h)</t>
  </si>
  <si>
    <t>hours</t>
  </si>
  <si>
    <t>Maximum buffer available</t>
  </si>
  <si>
    <t>Additional funding available if necessary - Line of credit from XYZ bank</t>
  </si>
  <si>
    <t>Unaccounted funds &lt;= buffer?</t>
  </si>
  <si>
    <t>Is there enough money, with the buffer, for the project to complete?</t>
  </si>
  <si>
    <t>Project Deliverable</t>
  </si>
  <si>
    <t>CIGP Percentage %</t>
  </si>
  <si>
    <t>Project Commencement</t>
  </si>
  <si>
    <t>The final milestone must include a deliverable for final report. This can be at the conclusion of the project or 6 months post the end of the project - a cost must be attributed to the final report.</t>
  </si>
  <si>
    <t>Eligible milestone costs (excl in-kind)</t>
  </si>
  <si>
    <t>Assumed In-kind contribution per milestone</t>
  </si>
  <si>
    <t>Total eligible milestone cost</t>
  </si>
  <si>
    <t>Assumed CIGP payment</t>
  </si>
  <si>
    <t>Final Report Submitted</t>
  </si>
  <si>
    <t>Inputs and outputs</t>
  </si>
  <si>
    <t>After full-scale deployment</t>
  </si>
  <si>
    <t>Costs or (revenue) in $/yr</t>
  </si>
  <si>
    <t>Emissions or (sinks)
in T CO2-e/yr</t>
  </si>
  <si>
    <t>Internal Rate of Return (IRR) (real rate, for nominal, add inflation rate)</t>
  </si>
  <si>
    <t>Net Present Value (NPV) in current year dollars</t>
  </si>
  <si>
    <t>Term</t>
  </si>
  <si>
    <t>Definition</t>
  </si>
  <si>
    <t>ACCU</t>
  </si>
  <si>
    <t>Australian Carbon Credit Units</t>
  </si>
  <si>
    <t>Application</t>
  </si>
  <si>
    <t>An application made to the Government of Western Australia for funding under the program, which includes a project proposal, a completed application form and any other supporting or additional information provided by the applicant in relation to the application.</t>
  </si>
  <si>
    <t>Assessment Panel</t>
  </si>
  <si>
    <t>The program’s Executive Group (see below) in its capacity of assessing applications to the program and finalising a recommendations report, supported by non-voting administrative members and probity advisory members.</t>
  </si>
  <si>
    <t>AWST</t>
  </si>
  <si>
    <t>Australian Western Standard Time</t>
  </si>
  <si>
    <t>The annual Scope 1, 2 and/or 3 greenhouse gas emissions of a facility, or facilities, as defined by the Clean Energy Regulator, prior to undertaking a carbon emissions reduction project.</t>
  </si>
  <si>
    <t>Carbon emissions reduction project</t>
  </si>
  <si>
    <t>A project that deploys or applies a technology that achieves a net reduction in greenhouse gas emissions to the atmosphere through one or more of the following:
*Avoiding emissions (e.g. by changing an industrial process so that it no longer produces emissions)
*Reducing emissions (e.g. by improving industrial process efficiency)
*Capturing and permanently storing greenhouse gases (e.g. by storing within an underground reservoir, solid form, or carbon farming methods).</t>
  </si>
  <si>
    <t>Carbon mitigation hierarchy</t>
  </si>
  <si>
    <t>The process of reducing carbon emissions through the most efficient means available, in order of priority: avoid &gt; reduce &gt; store &gt; offset.</t>
  </si>
  <si>
    <t>CCS</t>
  </si>
  <si>
    <t>Carbon capture and storage</t>
  </si>
  <si>
    <t>CIGP</t>
  </si>
  <si>
    <t>Carbon Innovation Grants Program</t>
  </si>
  <si>
    <t>Clean Energy Regulator</t>
  </si>
  <si>
    <t>The Australian national regulator responsible for administering the Carbon Farming Initiative, the Emissions Reduction Fund and the methods for the issue of Australian Carbon Credit Units.</t>
  </si>
  <si>
    <t>The Australian national standards for achieving carbon neutrality for entities or organisations.</t>
  </si>
  <si>
    <t>Commercial Readiness Level (CRL)</t>
  </si>
  <si>
    <t>Conditions Precedent</t>
  </si>
  <si>
    <t>Evidence that the grant recipient has adequately secured leverage funding for the total cost of the grant funded project.</t>
  </si>
  <si>
    <t>DWER</t>
  </si>
  <si>
    <t>Department of Water and Environmental Regulation</t>
  </si>
  <si>
    <t>Those costs referred to in section 4 of these Applicant guidelines</t>
  </si>
  <si>
    <t>Executive Group</t>
  </si>
  <si>
    <t>Nominated representatives from DWER that oversee and approve key aspects of program administration and provide advice and recommendations to the Minister for Climate Action.</t>
  </si>
  <si>
    <t>Full-scale deployment</t>
  </si>
  <si>
    <t>As it relates to the CIGP, a carbon emission reduction project that is applied to an industrial facility or process to the maximum extent practicable.</t>
  </si>
  <si>
    <t>Funding agreement</t>
  </si>
  <si>
    <t>The contract for funding entered between a successful applicant and the Government of Western Australia to perform the project.</t>
  </si>
  <si>
    <t>GST</t>
  </si>
  <si>
    <t>Goods and Services Tax</t>
  </si>
  <si>
    <t>Heavy industry</t>
  </si>
  <si>
    <t>Industrial business/activity</t>
  </si>
  <si>
    <t>An otherwise eligible entity or organisation which is involved in the production of goods and/or industrial processing of materials.</t>
  </si>
  <si>
    <t>IRR</t>
  </si>
  <si>
    <t>Internal rate of return - measures the financial return from doing the project</t>
  </si>
  <si>
    <t>Lead applicant</t>
  </si>
  <si>
    <t>The applicant that signs the application form and subsequent funding agreement and the recipient of the grant funding if successful.</t>
  </si>
  <si>
    <t>Milestone</t>
  </si>
  <si>
    <t>Represents the completion of a major step in the project that requires the commitment of a certain amount of time, resources and effort.</t>
  </si>
  <si>
    <t xml:space="preserve">Milestone Payment </t>
  </si>
  <si>
    <t>Means an instalment of the Funding determined in accordance with clause 3.4 of the Funding Agreement.</t>
  </si>
  <si>
    <t>NGAF</t>
  </si>
  <si>
    <t>Australian National Greenhouse Accounts Factors</t>
  </si>
  <si>
    <t>Nominal and real rates</t>
  </si>
  <si>
    <t>Nominal interest rates, rates of return etc., include inflation. e.g., if I put $100 in the bank at an advertised (nominal) rate of 5% per year, and in one year I have $105 of next year's dollars, while inflation has removed say 3% of the value, for a real rate of 2%. This financial model works on real rates and current year dollars.</t>
  </si>
  <si>
    <t>NPV</t>
  </si>
  <si>
    <t>Net Present Value - the value in current dollars of the project</t>
  </si>
  <si>
    <t>The number of years until a project has earned its construction cost.</t>
  </si>
  <si>
    <t>Permanence</t>
  </si>
  <si>
    <t>Program</t>
  </si>
  <si>
    <t>Project</t>
  </si>
  <si>
    <t>The carbon emissions reduction project that is the subject of the application to the program.</t>
  </si>
  <si>
    <t>Emissions released to the atmosphere indirectly from the consumption of an energy commodity</t>
  </si>
  <si>
    <t>Secondary applicant</t>
  </si>
  <si>
    <t>Applicants that are listed in the application as part of a consortium or partnership, who are not the Lead applicant.</t>
  </si>
  <si>
    <t>SMC</t>
  </si>
  <si>
    <t>Safeguard Mechanism Credits - proposed tradeable credits for exceeding Safeguard Mechanism targets.</t>
  </si>
  <si>
    <t>Technology Readiness Level (TRL)</t>
  </si>
  <si>
    <t>WA</t>
  </si>
  <si>
    <t>Western Australia</t>
  </si>
  <si>
    <t>Annual emissions saving from project.</t>
  </si>
  <si>
    <t>Discount rate (use real rate = nominal rate - inflation)</t>
  </si>
  <si>
    <t>Note that feasibility studies must be completed in two years from project start to final report</t>
  </si>
  <si>
    <t>months</t>
  </si>
  <si>
    <r>
      <t>$/T CO</t>
    </r>
    <r>
      <rPr>
        <vertAlign val="subscript"/>
        <sz val="11"/>
        <color theme="1"/>
        <rFont val="Calibri"/>
        <family val="2"/>
        <scheme val="minor"/>
      </rPr>
      <t>2</t>
    </r>
    <r>
      <rPr>
        <sz val="11"/>
        <color theme="1"/>
        <rFont val="Calibri"/>
        <family val="2"/>
        <scheme val="minor"/>
      </rPr>
      <t>-e</t>
    </r>
  </si>
  <si>
    <t>years</t>
  </si>
  <si>
    <t>Milestone Number</t>
  </si>
  <si>
    <r>
      <rPr>
        <sz val="22"/>
        <color theme="0"/>
        <rFont val="Arial"/>
        <family val="2"/>
      </rPr>
      <t>Carbon Innovation Grants Program</t>
    </r>
    <r>
      <rPr>
        <sz val="11"/>
        <color theme="0"/>
        <rFont val="Arial"/>
        <family val="2"/>
      </rPr>
      <t xml:space="preserve">
</t>
    </r>
    <r>
      <rPr>
        <sz val="16"/>
        <color theme="0"/>
        <rFont val="Arial"/>
        <family val="2"/>
      </rPr>
      <t>Feasibility Studies 
Round 2 - 2024</t>
    </r>
  </si>
  <si>
    <r>
      <rPr>
        <sz val="22"/>
        <color theme="0"/>
        <rFont val="Arial"/>
        <family val="2"/>
      </rPr>
      <t>Carbon Innovation Grants Program</t>
    </r>
    <r>
      <rPr>
        <sz val="11"/>
        <color theme="0"/>
        <rFont val="Arial"/>
        <family val="2"/>
      </rPr>
      <t xml:space="preserve">
</t>
    </r>
    <r>
      <rPr>
        <sz val="16"/>
        <color theme="0"/>
        <rFont val="Arial"/>
        <family val="2"/>
      </rPr>
      <t>Feasibility Studies
Round 2 - 2024</t>
    </r>
  </si>
  <si>
    <t xml:space="preserve">Fugitive emissions </t>
  </si>
  <si>
    <t>Using the Carbon Innovation Grants Program (CIGP) Financial Model template</t>
  </si>
  <si>
    <t xml:space="preserve">The completed model values must align with values entered in the SmartyGrants application form.
</t>
  </si>
  <si>
    <t>Anything in white depicts a formula value, not to be typed over.</t>
  </si>
  <si>
    <t>1. Project costs (exc GST)</t>
  </si>
  <si>
    <t>Refer to the cost eligibility tab for information regarding eligible and ineligible project costs.</t>
  </si>
  <si>
    <t xml:space="preserve">If there is any doubt about eligibility of costs, please contact: </t>
  </si>
  <si>
    <t>Please enter a project start date, this must be a date after signing the funding agreement, this also includes an end date. Noting projects must be concluded in two years.</t>
  </si>
  <si>
    <t>5. Project viability/impacts</t>
  </si>
  <si>
    <t xml:space="preserve">Ensure the estimated capital cost of implementation is added to the table. </t>
  </si>
  <si>
    <r>
      <rPr>
        <sz val="24"/>
        <color theme="0"/>
        <rFont val="Arial"/>
        <family val="2"/>
      </rPr>
      <t>Carbon Innovation Grants Program</t>
    </r>
    <r>
      <rPr>
        <sz val="11"/>
        <color theme="0"/>
        <rFont val="Arial"/>
        <family val="2"/>
      </rPr>
      <t xml:space="preserve">
</t>
    </r>
    <r>
      <rPr>
        <sz val="16"/>
        <color theme="0"/>
        <rFont val="Arial"/>
        <family val="2"/>
      </rPr>
      <t>Feasibility Studies 
Round 2 – 2024</t>
    </r>
  </si>
  <si>
    <t>The scale of potential emissions reduction relative to baseline emissions from the heavy industry operations</t>
  </si>
  <si>
    <t>How the Carbon Mitigation Hierarchy and the transition to net zero emissions has been considered in project design </t>
  </si>
  <si>
    <t>The amount of funding sought for the project and the total project cost </t>
  </si>
  <si>
    <t>The proportion of total funds including in-kind contributions committed by the applicant (excluding other grants)</t>
  </si>
  <si>
    <t>Roles of project partners and the status of any relevant agreements between project partners, including the level of involvement of one or more heavy industry in the project.  </t>
  </si>
  <si>
    <t>A completed risk register template.</t>
  </si>
  <si>
    <t>Current insurance where relevant or plans for insurance to cover potential liability that may result from carrying out the project.</t>
  </si>
  <si>
    <t>Project innovation – such as a world, national, state or industry sector first, or not common practice (the degree of innovation and/or the extension of the project beyond ‘common practice’ in Western Australia for the relevant sector or subsector and not something that is a requirement under Commonwealth or state law)</t>
  </si>
  <si>
    <t>Knowledge sharing – describe the type, quality and extent of the knowledge sharing information about, and resulting from, the project that the applicant proposes to make publicly available to build capacity amongst others, support learning-by-doing and/or demonstrate the feasibility of new technologies or processes</t>
  </si>
  <si>
    <t>Economic development – delivering economic benefits to the state (i.e. the number of jobs expected to be created by the project, benefits to Aboriginal and Torres Strait Islander employment and/or the extent to which the project represents a new industry or business practice in the state)</t>
  </si>
  <si>
    <r>
      <rPr>
        <b/>
        <sz val="12"/>
        <color theme="1"/>
        <rFont val="Calibri  "/>
      </rPr>
      <t>Eligible costs and contributions</t>
    </r>
    <r>
      <rPr>
        <sz val="12"/>
        <color theme="1"/>
        <rFont val="Calibri  "/>
      </rPr>
      <t xml:space="preserve">
Applicants must declare if the project will leverage any Australian Government or other State Government funding in the project business case and application form.
Western Australian Government grant funding may comprise a maximum of:
•	50 percent of total project costs for feasibility studies
•	25 percent of total project costs for pilot projects and capital works.
Eligible costs will be agreed in the funding agreement. Generally, eligible costs may include costs directly associated with the delivery of the project, for example:
•	capital costs of equipment used for carbon abatement or sequestration
•	essential enabling equipment such as energy storage, feedstock storage, pumps, tanks, system control equipment, system power or energy conversion equipment, pipework, monitoring or communications equipment and structures used for housing power-system equipment
•	essential non-equipment expenditure including design, professional services, transport, installation and commissioning, laboratory testing, field sampling, related to the attainment of a project objective or milestone
•	project management costs and grant administration costs.
An in-kind contribution is any non-monetary contribution of goods or services for the project by the applicant. Eligible in-kind contributions from the applicant can cover any of the listed types of eligible project costs. In-kind contributions must be described with sufficient detail to enable assessment of whether the valuation is reasonable, this is described further in the Financial Model template. 
The above lists of eligible and ineligible costs identify the most common examples and are not intended to be prescriptive or comprehensive. If there is any doubt about eligibility of costs, please contact carbongrants@dwer.wa.gov.au.</t>
    </r>
  </si>
  <si>
    <r>
      <rPr>
        <b/>
        <sz val="12"/>
        <color theme="1"/>
        <rFont val="Calibri  "/>
      </rPr>
      <t>Ineligible Costs include:</t>
    </r>
    <r>
      <rPr>
        <sz val="12"/>
        <color theme="1"/>
        <rFont val="Calibri  "/>
      </rPr>
      <t xml:space="preserve">
Activities and elements that may not be eligible costs relating to the program include:
•	land acquisition
•	venture capital expenditure to third parties
•	purchase of carbon credits to achieve a net emissions reduction
•	legal costs such as those associated with preparing grant applications, finalising, or managing compliance with a funding agreement
•	statutory permit or licence costs
•	costs associated with core business or business as usual activities
•	ongoing administrative and operational costs including rent, electricity and salaries of existing staff working their usual hours and duties
•	projects that seek retrospective funding for work already undertaken
•	works already underway or completed at the time the funding was announced (including but not limited to contracts already in place to construct infrastructure or buy equipment or where construction has commenced)
•	ongoing maintenance of projects to which organisations have committed as part of a previous grant
•	costs of preparing applications, reports or associated supporting material.</t>
    </r>
  </si>
  <si>
    <r>
      <rPr>
        <b/>
        <sz val="12"/>
        <color theme="1"/>
        <rFont val="Calibri  "/>
      </rPr>
      <t>Merit 1</t>
    </r>
    <r>
      <rPr>
        <sz val="12"/>
        <color theme="1"/>
        <rFont val="Calibri  "/>
      </rPr>
      <t xml:space="preserve"> 
Reducing emissions</t>
    </r>
  </si>
  <si>
    <r>
      <rPr>
        <b/>
        <sz val="12"/>
        <color theme="1"/>
        <rFont val="Calibri  "/>
      </rPr>
      <t xml:space="preserve">Merit 2 </t>
    </r>
    <r>
      <rPr>
        <sz val="12"/>
        <color theme="1"/>
        <rFont val="Calibri  "/>
      </rPr>
      <t xml:space="preserve">
Business case</t>
    </r>
  </si>
  <si>
    <r>
      <rPr>
        <b/>
        <sz val="12"/>
        <color theme="1"/>
        <rFont val="Calibri  "/>
      </rPr>
      <t xml:space="preserve">Merit 3 
</t>
    </r>
    <r>
      <rPr>
        <sz val="12"/>
        <color theme="1"/>
        <rFont val="Calibri  "/>
      </rPr>
      <t xml:space="preserve">Ability to Deliver </t>
    </r>
  </si>
  <si>
    <r>
      <rPr>
        <b/>
        <sz val="12"/>
        <color theme="1"/>
        <rFont val="Calibri  "/>
      </rPr>
      <t>Merit 4</t>
    </r>
    <r>
      <rPr>
        <sz val="12"/>
        <color theme="1"/>
        <rFont val="Calibri  "/>
      </rPr>
      <t xml:space="preserve"> 
Innovation and potential for wider adoption </t>
    </r>
  </si>
  <si>
    <r>
      <rPr>
        <b/>
        <sz val="12"/>
        <color theme="1"/>
        <rFont val="Calibri  "/>
      </rPr>
      <t>Merit 5</t>
    </r>
    <r>
      <rPr>
        <sz val="12"/>
        <color theme="1"/>
        <rFont val="Calibri  "/>
      </rPr>
      <t xml:space="preserve"> 
Public Good</t>
    </r>
  </si>
  <si>
    <r>
      <t>Climate Active Carbon</t>
    </r>
    <r>
      <rPr>
        <sz val="12"/>
        <color rgb="FF0000FF"/>
        <rFont val="Calibri  "/>
      </rPr>
      <t xml:space="preserve"> </t>
    </r>
    <r>
      <rPr>
        <u/>
        <sz val="12"/>
        <color rgb="FF0000FF"/>
        <rFont val="Calibri  "/>
      </rPr>
      <t>Neutral Standard</t>
    </r>
  </si>
  <si>
    <r>
      <t xml:space="preserve">Defined stages in the commercialisation of a technology from early research, through to real- world testing, pilot and full-scale deployment, as defined by the </t>
    </r>
    <r>
      <rPr>
        <u/>
        <sz val="12"/>
        <color rgb="FF0000FF"/>
        <rFont val="Calibri  "/>
      </rPr>
      <t>Australian Renewable Energy</t>
    </r>
    <r>
      <rPr>
        <sz val="12"/>
        <color rgb="FF0000FF"/>
        <rFont val="Calibri  "/>
      </rPr>
      <t xml:space="preserve"> </t>
    </r>
    <r>
      <rPr>
        <u/>
        <sz val="12"/>
        <color rgb="FF0000FF"/>
        <rFont val="Calibri  "/>
      </rPr>
      <t>Agency (ARENA)</t>
    </r>
    <r>
      <rPr>
        <sz val="12"/>
        <color theme="1"/>
        <rFont val="Calibri  "/>
      </rPr>
      <t>.</t>
    </r>
  </si>
  <si>
    <r>
      <t xml:space="preserve">Heavy industry, as referenced in the CIGP objectives and merit criteria, is a general term that can cover many types of businesses involved in industrial processing of materials, mining or manufacturing. For example, stationary and mobile plant servicing heavy industry, mineral extraction, mineral or metal refining, machinery manufacturing, fuel production or chemical/fertiliser manufacturing. The following classifications can also be used as a guide to identify heavy industries that are the focus of the CIGP:
</t>
    </r>
    <r>
      <rPr>
        <i/>
        <sz val="12"/>
        <color theme="1"/>
        <rFont val="Calibri  "/>
      </rPr>
      <t xml:space="preserve">*Emissions Intensive Trade Exposed </t>
    </r>
    <r>
      <rPr>
        <sz val="12"/>
        <color theme="1"/>
        <rFont val="Calibri  "/>
      </rPr>
      <t xml:space="preserve">Industries as defined by Schedule six of the </t>
    </r>
    <r>
      <rPr>
        <i/>
        <u/>
        <sz val="12"/>
        <color rgb="FF0000FF"/>
        <rFont val="Calibri  "/>
      </rPr>
      <t>Renewable Energy (Electricity) Regulations</t>
    </r>
    <r>
      <rPr>
        <i/>
        <sz val="12"/>
        <color rgb="FF0000FF"/>
        <rFont val="Calibri  "/>
      </rPr>
      <t xml:space="preserve"> </t>
    </r>
    <r>
      <rPr>
        <i/>
        <u/>
        <sz val="12"/>
        <color rgb="FF0000FF"/>
        <rFont val="Calibri  "/>
      </rPr>
      <t>2001</t>
    </r>
    <r>
      <rPr>
        <i/>
        <sz val="12"/>
        <color rgb="FF0000FF"/>
        <rFont val="Calibri  "/>
      </rPr>
      <t xml:space="preserve"> </t>
    </r>
    <r>
      <rPr>
        <sz val="12"/>
        <color theme="1"/>
        <rFont val="Calibri  "/>
      </rPr>
      <t xml:space="preserve">as amended and in force at the time of grant application
*Hard to abate’ industries including iron and steel, aluminium, chemicals (ammonia, fertilisers and explosives), LNG and ‘Other metals’ identified in the </t>
    </r>
    <r>
      <rPr>
        <i/>
        <u/>
        <sz val="12"/>
        <color rgb="FF0000FF"/>
        <rFont val="Calibri  "/>
      </rPr>
      <t>Australian Industry</t>
    </r>
    <r>
      <rPr>
        <i/>
        <sz val="12"/>
        <color rgb="FF0000FF"/>
        <rFont val="Calibri  "/>
      </rPr>
      <t xml:space="preserve"> </t>
    </r>
    <r>
      <rPr>
        <i/>
        <u/>
        <sz val="12"/>
        <color rgb="FF0000FF"/>
        <rFont val="Calibri  "/>
      </rPr>
      <t>Energy Transitions Initiative Phase 1</t>
    </r>
    <r>
      <rPr>
        <i/>
        <sz val="12"/>
        <color rgb="FF0000FF"/>
        <rFont val="Calibri  "/>
      </rPr>
      <t xml:space="preserve"> </t>
    </r>
    <r>
      <rPr>
        <i/>
        <u/>
        <sz val="12"/>
        <color rgb="FF0000FF"/>
        <rFont val="Calibri  "/>
      </rPr>
      <t>Technical Report 2021</t>
    </r>
    <r>
      <rPr>
        <sz val="12"/>
        <color theme="1"/>
        <rFont val="Calibri  "/>
      </rPr>
      <t xml:space="preserve">, ClimateWorks Australia, Butler, C, Maxwell, R, Graham, P &amp; Hayward, J.
*Designated large facilities as defined by the </t>
    </r>
    <r>
      <rPr>
        <i/>
        <sz val="12"/>
        <color theme="1"/>
        <rFont val="Calibri  "/>
      </rPr>
      <t xml:space="preserve">National Greenhouse and Energy Reporting Act 2007 </t>
    </r>
    <r>
      <rPr>
        <sz val="12"/>
        <color theme="1"/>
        <rFont val="Calibri  "/>
      </rPr>
      <t>as amended and in force at the time of grant application.</t>
    </r>
  </si>
  <si>
    <r>
      <t xml:space="preserve">The permanence of carbon abatement resulting from a project. This can include permanence of emissions reductions relative to a baseline or the permanence of a long-term carbon storage activity. CIGP expectations of permanence are aligned with definitions used by the </t>
    </r>
    <r>
      <rPr>
        <u/>
        <sz val="12"/>
        <color rgb="FF0000FF"/>
        <rFont val="Calibri  "/>
      </rPr>
      <t>Clean Energy Regulator</t>
    </r>
    <r>
      <rPr>
        <sz val="12"/>
        <color theme="1"/>
        <rFont val="Calibri  "/>
      </rPr>
      <t>.</t>
    </r>
  </si>
  <si>
    <r>
      <t xml:space="preserve">The Carbon Innovation Grants Program established in accordance with the </t>
    </r>
    <r>
      <rPr>
        <i/>
        <sz val="12"/>
        <color theme="1"/>
        <rFont val="Calibri  "/>
      </rPr>
      <t>Financial Management Act 2006</t>
    </r>
    <r>
      <rPr>
        <sz val="12"/>
        <color theme="1"/>
        <rFont val="Calibri  "/>
      </rPr>
      <t>.</t>
    </r>
  </si>
  <si>
    <r>
      <t xml:space="preserve">Defined stages in the development of a technology from early research, through to real world testing and pilot and full scale deployment, as defined by the </t>
    </r>
    <r>
      <rPr>
        <u/>
        <sz val="12"/>
        <color rgb="FF0000FF"/>
        <rFont val="Calibri  "/>
      </rPr>
      <t>Australian Renewable Energy Agency (ARENA)</t>
    </r>
  </si>
  <si>
    <t xml:space="preserve">Project: </t>
  </si>
  <si>
    <r>
      <rPr>
        <b/>
        <sz val="11"/>
        <rFont val="Calibri"/>
        <family val="2"/>
        <scheme val="minor"/>
      </rPr>
      <t xml:space="preserve">Description: </t>
    </r>
    <r>
      <rPr>
        <sz val="11"/>
        <rFont val="Calibri"/>
        <family val="2"/>
        <scheme val="minor"/>
      </rPr>
      <t xml:space="preserve"> </t>
    </r>
  </si>
  <si>
    <r>
      <rPr>
        <sz val="22"/>
        <color theme="0"/>
        <rFont val="Arial"/>
        <family val="2"/>
      </rPr>
      <t xml:space="preserve">Carbon Innovation Grants Program
</t>
    </r>
    <r>
      <rPr>
        <sz val="16"/>
        <color theme="0"/>
        <rFont val="Arial"/>
        <family val="2"/>
      </rPr>
      <t>Feasibility Studies 
Round 2 – 2024</t>
    </r>
  </si>
  <si>
    <t xml:space="preserve">Project contribution to the objectives of the WA Climate Policy. </t>
  </si>
  <si>
    <t>Governance and or organisational structure for delivery of the project.  </t>
  </si>
  <si>
    <t>A comprehensive delivery plan for the project, including such things as: timeframe for project commencement and delivery, budget and procurement, project milestones and performance criteria, resourcing and quality assurance. </t>
  </si>
  <si>
    <t>Describe each project deliverable clearly, the final milestone must include a deliverable for final report. This can be at the conclusion of the project or 6 months post the end of the project - a cost must be attributed to the final report. In column D, enter the total cost per milestone. In column E, add the percentage of in-kind expenditure per individual milestone. Column F will provide a total values, this column is not for editing by the applicants.</t>
  </si>
  <si>
    <t xml:space="preserve">When you have completed your Financial Model please attach where requested to do so in SmartyGrants.
</t>
  </si>
  <si>
    <t>How many similar sized projects do you expect to be built by 2035 because of this feasibility study?</t>
  </si>
  <si>
    <t>Applicants are to populate information in the sheets highlighted by the purple coloured tabs.</t>
  </si>
  <si>
    <t>Yellow highlighting indicates a value has been typed over a formula. If you need to do this, please leave the yellow highlighting to draw attention to the change and indicate in a cell comment why the change was needed. If you do this by mistake, you can reverse it using Undo or Ctrl+Z.</t>
  </si>
  <si>
    <t>Check the calculated percentage of eligible costs you want to apply for from CIGP, noting the maximum is 50% and the maximum amount that can be requested is $500,000. The minimum amount that can be requested is $50,000.</t>
  </si>
  <si>
    <t>The target cost ($ per tonne) of carbon dioxide equivalent emissions reduction.  </t>
  </si>
  <si>
    <t>2.10 Potential scale of abatement from wider adoption</t>
  </si>
  <si>
    <t>Project Summary 2.10</t>
  </si>
  <si>
    <t>2.12 Likelihood project would proceed without the funding requested</t>
  </si>
  <si>
    <t>2.13 Likelihood project would proceed without the funding requested</t>
  </si>
  <si>
    <t>IRR %</t>
  </si>
  <si>
    <t>NPV $</t>
  </si>
  <si>
    <t>Project Summary 2.2 &amp; 2.1</t>
  </si>
  <si>
    <r>
      <t xml:space="preserve">If you have your own modelling which provides all the information requested in the application form, you may submit that in addition to this template. If you wish to discuss alternative application submissions, please contact: </t>
    </r>
    <r>
      <rPr>
        <b/>
        <sz val="11"/>
        <color theme="1"/>
        <rFont val="Arial"/>
        <family val="2"/>
      </rPr>
      <t xml:space="preserve">carbongrants@dwer.wa.gov.au  </t>
    </r>
  </si>
  <si>
    <r>
      <t xml:space="preserve">Once you have completed the Financial Model and In kind contribution check the </t>
    </r>
    <r>
      <rPr>
        <b/>
        <sz val="11"/>
        <color theme="1"/>
        <rFont val="Arial"/>
        <family val="2"/>
      </rPr>
      <t>Validation</t>
    </r>
    <r>
      <rPr>
        <sz val="11"/>
        <color theme="1"/>
        <rFont val="Arial"/>
        <family val="2"/>
      </rPr>
      <t xml:space="preserve"> section which contains several checks on your data. If any of these are false, they will be highlighted in red. You should address this issue by adjusting your inputs to the financial model before you submit your application.
</t>
    </r>
  </si>
  <si>
    <r>
      <t xml:space="preserve">Capture the </t>
    </r>
    <r>
      <rPr>
        <b/>
        <sz val="11"/>
        <rFont val="Arial"/>
        <family val="2"/>
      </rPr>
      <t>Project funding</t>
    </r>
    <r>
      <rPr>
        <sz val="11"/>
        <rFont val="Arial"/>
        <family val="2"/>
      </rPr>
      <t xml:space="preserve"> by indicating the amount from each category. In-kind contributions should be captured in the</t>
    </r>
    <r>
      <rPr>
        <b/>
        <sz val="11"/>
        <rFont val="Arial"/>
        <family val="2"/>
      </rPr>
      <t xml:space="preserve"> In-kind contributions tab</t>
    </r>
    <r>
      <rPr>
        <sz val="11"/>
        <rFont val="Arial"/>
        <family val="2"/>
      </rPr>
      <t xml:space="preserve">. Note that In-kind contributions will be auto-populated into the Project funding section.
Use the "Source or reasoning behind value" column to provide any supporting information.
</t>
    </r>
  </si>
  <si>
    <r>
      <t xml:space="preserve">In the </t>
    </r>
    <r>
      <rPr>
        <b/>
        <sz val="11"/>
        <color theme="1"/>
        <rFont val="Arial"/>
        <family val="2"/>
      </rPr>
      <t xml:space="preserve">Milestones </t>
    </r>
    <r>
      <rPr>
        <sz val="11"/>
        <color theme="1"/>
        <rFont val="Arial"/>
        <family val="2"/>
      </rPr>
      <t xml:space="preserve">section of the </t>
    </r>
    <r>
      <rPr>
        <b/>
        <sz val="11"/>
        <color theme="1"/>
        <rFont val="Arial"/>
        <family val="2"/>
      </rPr>
      <t>Financial Model</t>
    </r>
    <r>
      <rPr>
        <sz val="11"/>
        <color theme="1"/>
        <rFont val="Arial"/>
        <family val="2"/>
      </rPr>
      <t xml:space="preserve"> tab, capture the names of each milestone (or project component), and the $ value of each project cost that is spent for that milestone. 
</t>
    </r>
  </si>
  <si>
    <r>
      <t>Use the green cells in conjunction with any assumptions needed from the Project assumptions (</t>
    </r>
    <r>
      <rPr>
        <b/>
        <sz val="11"/>
        <rFont val="Arial"/>
        <family val="2"/>
      </rPr>
      <t>Project summary tab</t>
    </r>
    <r>
      <rPr>
        <sz val="11"/>
        <rFont val="Arial"/>
        <family val="2"/>
      </rPr>
      <t>) to calculate the carbon emissions and savings from the project. For feasibility studies, current 'baseline' emissions are compared to the carbon savings that are estimated to occur if the project was deployed at full scale, this should reflect the estimates of emissions savings that you are intending to validate and refine through the proposed feasibility study.</t>
    </r>
  </si>
  <si>
    <r>
      <t xml:space="preserve">Capture the required information on expected revenue from carbon credits, other revenue and operating costs in the </t>
    </r>
    <r>
      <rPr>
        <b/>
        <sz val="11"/>
        <rFont val="Arial"/>
        <family val="2"/>
      </rPr>
      <t xml:space="preserve">Project assumptions </t>
    </r>
    <r>
      <rPr>
        <sz val="11"/>
        <rFont val="Arial"/>
        <family val="2"/>
      </rPr>
      <t xml:space="preserve">(see </t>
    </r>
    <r>
      <rPr>
        <b/>
        <sz val="11"/>
        <rFont val="Arial"/>
        <family val="2"/>
      </rPr>
      <t>Project Summary tab</t>
    </r>
    <r>
      <rPr>
        <sz val="11"/>
        <rFont val="Arial"/>
        <family val="2"/>
      </rPr>
      <t>). A cost should be recorded as a negative number and a revenue stream should be recorded as a positive number. Annual costs and revenue will then be calculated automatically in the</t>
    </r>
    <r>
      <rPr>
        <b/>
        <sz val="11"/>
        <rFont val="Arial"/>
        <family val="2"/>
      </rPr>
      <t xml:space="preserve"> Projected emissions and Costs table.</t>
    </r>
    <r>
      <rPr>
        <sz val="11"/>
        <rFont val="Arial"/>
        <family val="2"/>
      </rPr>
      <t xml:space="preserve">  Check the  values calculated match your expectations. There are also additional rows in dark green where costs or revenue can be manually entered into the table. 
</t>
    </r>
  </si>
  <si>
    <r>
      <t xml:space="preserve">Capture the items you will need to spend money on in </t>
    </r>
    <r>
      <rPr>
        <b/>
        <sz val="11"/>
        <rFont val="Arial"/>
        <family val="2"/>
      </rPr>
      <t>Project costs</t>
    </r>
    <r>
      <rPr>
        <sz val="11"/>
        <rFont val="Arial"/>
        <family val="2"/>
      </rPr>
      <t xml:space="preserve">. Do not include GST or operating costs that are not directly related to the project. For each cost item indicate the percentage that qualifies as an eligible cost for CIGP purposes.  This will calculate the total cost and total eligible costs for the project. 
In kind contributions are to be added in "in kind contribution" sheet (purple tab), this will populate details in all other (in kind cells).
</t>
    </r>
  </si>
  <si>
    <t>2.14 Difference grant will make to project in terms of scale &amp; timing (simple payback)</t>
  </si>
  <si>
    <t>2.11 Total (non-grant) funds including in-kind contributions</t>
  </si>
  <si>
    <t>5. Project funding (exclude GST)</t>
  </si>
  <si>
    <t>6. Milestones and expected expenditure</t>
  </si>
  <si>
    <t>7. Projected Operating Emissions and Costs of Project Built if the Feasibility Study is Successful</t>
  </si>
  <si>
    <t>8. Viability and Impact</t>
  </si>
  <si>
    <t xml:space="preserve">9. Financial Return </t>
  </si>
  <si>
    <t>10. Potential for wider adoption</t>
  </si>
  <si>
    <t>11. Cashflow projections</t>
  </si>
  <si>
    <t>Financial Model - 6 Project Funding</t>
  </si>
  <si>
    <t>Financial Model - 6 Project Funding &amp; Project Summary 2.11</t>
  </si>
  <si>
    <t>Financial Model - 10 Financial return and Project Summary 2.11, 2.12, 2.13</t>
  </si>
  <si>
    <t>Financial Model - 10 Financial return and project Summary 2.14</t>
  </si>
  <si>
    <t xml:space="preserve">The purpose of this template is to provide a detailed financial model to support a business case and is intended to draw out specific information for project evaluation in respect of the Carbon Innovation Grants Program (CIGP).
The Department of Water and Environmental Regulation (DWER) assumes no responsibility or liability for any errors or omissions in the content of the template or case study data on this site.  The information contained in the template and case study on this site are provided on an "as is" basis with no guarantees of completeness, accuracy, usefulness or timeliness.  The content of the template or case study data should not be relied upon for making any business, legal or any other decisions and related representations. It is the responsibility of the grant applicant to complete the template and ensure it accurately reflects the financial and carbon savings objectives of their grant proposal. 
This model has significant limitations. It does not incorporate depreciation or tax impacts. It lumps all cashflow for a particular year together. It works with current year dollar prices, effectively assuming that inflation affects all costs and revenues equally. It only examines carbon emissions and capital or operational costs that are relevant to the project proposal, all business operating costs and immaterial emissions sources do not need to be quantified. It also assumes emission factors are constant and do not change over time. </t>
  </si>
  <si>
    <t>Also add in an estimate of the total industry production within Western Australia (WA) and any Scope 1 and Scope 2 emissions that are likely to be generated during project construction. This will then estimate the potential net emissions savings if your project was deployed across all similar industrial sites in WA. The inputs can be modified to suit the industry type.</t>
  </si>
  <si>
    <t>Table 4 NGER Account Factors 2024</t>
  </si>
  <si>
    <t>Table 3 NGER Account Factors 2024</t>
  </si>
  <si>
    <t>Gas flared Table 9 NGER Account Factors 2024</t>
  </si>
  <si>
    <t>Cement clinker NGER Account Factor 2024</t>
  </si>
  <si>
    <t>SWIS Table 5 NGER Account Factors 2024</t>
  </si>
  <si>
    <t>Natural Gas Pipeline, Table 2 NGER Account Factors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</si>
</sst>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4" formatCode="_-&quot;$&quot;* #,##0.00_-;\-&quot;$&quot;* #,##0.00_-;_-&quot;$&quot;* &quot;-&quot;??_-;_-@_-"/>
    <numFmt numFmtId="43" formatCode="_-* #,##0.00_-;\-* #,##0.00_-;_-* &quot;-&quot;??_-;_-@_-"/>
    <numFmt numFmtId="164" formatCode="0.0%"/>
    <numFmt numFmtId="165" formatCode="&quot;$&quot;#,##0;[Red]\-&quot;$&quot;#,##0;"/>
    <numFmt numFmtId="166" formatCode="#,##0;\-#,##0;;"/>
    <numFmt numFmtId="167" formatCode="0;0;;"/>
    <numFmt numFmtId="168" formatCode="&quot;$&quot;#,##0"/>
    <numFmt numFmtId="169" formatCode="&quot;$&quot;#,##0.00"/>
    <numFmt numFmtId="170" formatCode="#,##0;[Red]\-#,##0;;"/>
    <numFmt numFmtId="171" formatCode="0.0"/>
    <numFmt numFmtId="172" formatCode="#,##0.00;[Red]\-#,##0.00;"/>
    <numFmt numFmtId="173" formatCode="&quot;$&quot;#,##0.00;[Red]\-&quot;$&quot;#,##0.00;"/>
    <numFmt numFmtId="174" formatCode="&quot;$&quot;#,##0;[Red]\-&quot;$&quot;#,##0;;"/>
    <numFmt numFmtId="175" formatCode="&quot;$&quot;#,##0.0;[Red]\-&quot;$&quot;#,##0.0"/>
    <numFmt numFmtId="176" formatCode="&quot;$&quot;#,##0.0"/>
    <numFmt numFmtId="177" formatCode="&quot;$&quot;#,##0;\-&quot;$&quot;#,##0;"/>
    <numFmt numFmtId="178" formatCode="&quot;$&quot;#,##0.00;\-&quot;$&quot;#,##0.00;"/>
  </numFmts>
  <fonts count="58">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6"/>
      <color theme="1"/>
      <name val="Calibri"/>
      <family val="2"/>
      <scheme val="minor"/>
    </font>
    <font>
      <sz val="8"/>
      <name val="Calibri"/>
      <family val="2"/>
      <scheme val="minor"/>
    </font>
    <font>
      <u/>
      <sz val="11"/>
      <color theme="10"/>
      <name val="Calibri"/>
      <family val="2"/>
      <scheme val="minor"/>
    </font>
    <font>
      <sz val="10"/>
      <name val="Arial"/>
      <family val="2"/>
    </font>
    <font>
      <vertAlign val="subscript"/>
      <sz val="11"/>
      <color theme="1"/>
      <name val="Calibri"/>
      <family val="2"/>
      <scheme val="minor"/>
    </font>
    <font>
      <sz val="11"/>
      <color rgb="FFFF0000"/>
      <name val="Calibri"/>
      <family val="2"/>
      <scheme val="minor"/>
    </font>
    <font>
      <sz val="11"/>
      <color theme="0"/>
      <name val="Calibri"/>
      <family val="2"/>
      <scheme val="minor"/>
    </font>
    <font>
      <b/>
      <sz val="16"/>
      <color theme="9"/>
      <name val="Calibri"/>
      <family val="2"/>
      <scheme val="minor"/>
    </font>
    <font>
      <b/>
      <sz val="14"/>
      <color theme="1"/>
      <name val="Arial"/>
      <family val="2"/>
    </font>
    <font>
      <sz val="11"/>
      <color theme="1"/>
      <name val="Arial"/>
      <family val="2"/>
    </font>
    <font>
      <b/>
      <sz val="18"/>
      <color theme="1"/>
      <name val="Arial"/>
      <family val="2"/>
    </font>
    <font>
      <b/>
      <sz val="11"/>
      <color theme="1"/>
      <name val="Arial"/>
      <family val="2"/>
    </font>
    <font>
      <b/>
      <sz val="12"/>
      <color theme="1"/>
      <name val="Arial"/>
      <family val="2"/>
    </font>
    <font>
      <sz val="12"/>
      <color theme="1"/>
      <name val="Arial"/>
      <family val="2"/>
    </font>
    <font>
      <sz val="12"/>
      <color theme="1"/>
      <name val="Calibri"/>
      <family val="2"/>
      <scheme val="minor"/>
    </font>
    <font>
      <sz val="11"/>
      <name val="Calibri"/>
      <family val="2"/>
      <scheme val="minor"/>
    </font>
    <font>
      <b/>
      <sz val="11"/>
      <name val="Calibri"/>
      <family val="2"/>
      <scheme val="minor"/>
    </font>
    <font>
      <b/>
      <sz val="16"/>
      <name val="Calibri"/>
      <family val="2"/>
      <scheme val="minor"/>
    </font>
    <font>
      <vertAlign val="subscript"/>
      <sz val="11"/>
      <name val="Calibri"/>
      <family val="2"/>
      <scheme val="minor"/>
    </font>
    <font>
      <sz val="22"/>
      <color rgb="FFFF0000"/>
      <name val="Calibri"/>
      <family val="2"/>
      <scheme val="minor"/>
    </font>
    <font>
      <sz val="22"/>
      <color theme="0"/>
      <name val="Arial"/>
      <family val="2"/>
    </font>
    <font>
      <sz val="16"/>
      <color theme="0"/>
      <name val="Arial"/>
      <family val="2"/>
    </font>
    <font>
      <sz val="11"/>
      <color theme="0"/>
      <name val="Arial"/>
      <family val="2"/>
    </font>
    <font>
      <b/>
      <sz val="12"/>
      <name val="Arial"/>
      <family val="2"/>
    </font>
    <font>
      <i/>
      <sz val="12"/>
      <color theme="1"/>
      <name val="Arial"/>
      <family val="2"/>
    </font>
    <font>
      <b/>
      <i/>
      <sz val="12"/>
      <color theme="1"/>
      <name val="Arial"/>
      <family val="2"/>
    </font>
    <font>
      <b/>
      <sz val="9"/>
      <color indexed="81"/>
      <name val="Tahoma"/>
      <family val="2"/>
    </font>
    <font>
      <sz val="24"/>
      <color theme="0"/>
      <name val="Arial"/>
      <family val="2"/>
    </font>
    <font>
      <sz val="11"/>
      <color theme="1"/>
      <name val="Calibri  "/>
    </font>
    <font>
      <sz val="12"/>
      <color theme="1"/>
      <name val="Calibri  "/>
    </font>
    <font>
      <b/>
      <sz val="12"/>
      <color theme="1"/>
      <name val="Calibri  "/>
    </font>
    <font>
      <sz val="13"/>
      <color theme="1"/>
      <name val="Calibri  "/>
    </font>
    <font>
      <sz val="11"/>
      <color theme="0"/>
      <name val="Calibri  "/>
    </font>
    <font>
      <sz val="12"/>
      <color rgb="FF000000"/>
      <name val="Calibri  "/>
    </font>
    <font>
      <sz val="12"/>
      <name val="Calibri  "/>
    </font>
    <font>
      <b/>
      <sz val="12"/>
      <color rgb="FF000000"/>
      <name val="Calibri  "/>
    </font>
    <font>
      <u/>
      <sz val="12"/>
      <color theme="10"/>
      <name val="Calibri  "/>
    </font>
    <font>
      <sz val="12"/>
      <color rgb="FF0000FF"/>
      <name val="Calibri  "/>
    </font>
    <font>
      <u/>
      <sz val="12"/>
      <color rgb="FF0000FF"/>
      <name val="Calibri  "/>
    </font>
    <font>
      <i/>
      <sz val="12"/>
      <color theme="1"/>
      <name val="Calibri  "/>
    </font>
    <font>
      <i/>
      <u/>
      <sz val="12"/>
      <color rgb="FF0000FF"/>
      <name val="Calibri  "/>
    </font>
    <font>
      <i/>
      <sz val="12"/>
      <color rgb="FF0000FF"/>
      <name val="Calibri  "/>
    </font>
    <font>
      <sz val="12"/>
      <name val="Wingdings 2"/>
      <family val="1"/>
      <charset val="2"/>
    </font>
    <font>
      <b/>
      <sz val="16"/>
      <color theme="1"/>
      <name val="Arial"/>
      <family val="2"/>
    </font>
    <font>
      <b/>
      <sz val="20"/>
      <color rgb="FF006890"/>
      <name val="Arial"/>
      <family val="2"/>
    </font>
    <font>
      <u/>
      <sz val="11"/>
      <color theme="10"/>
      <name val="Arial"/>
      <family val="2"/>
    </font>
    <font>
      <sz val="11"/>
      <name val="Arial"/>
      <family val="2"/>
    </font>
    <font>
      <b/>
      <sz val="12"/>
      <color theme="0"/>
      <name val="Arial"/>
      <family val="2"/>
    </font>
    <font>
      <b/>
      <sz val="20"/>
      <color theme="0"/>
      <name val="Arial"/>
      <family val="2"/>
    </font>
    <font>
      <b/>
      <sz val="16"/>
      <color rgb="FF2F5496"/>
      <name val="Arial"/>
      <family val="2"/>
    </font>
    <font>
      <sz val="11"/>
      <color rgb="FF000000"/>
      <name val="Arial"/>
      <family val="2"/>
    </font>
    <font>
      <b/>
      <sz val="11"/>
      <name val="Arial"/>
      <family val="2"/>
    </font>
    <font>
      <b/>
      <sz val="16"/>
      <color rgb="FF006890"/>
      <name val="Arial"/>
      <family val="2"/>
    </font>
    <font>
      <b/>
      <sz val="20"/>
      <color rgb="FF2F5496"/>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6890"/>
        <bgColor indexed="64"/>
      </patternFill>
    </fill>
    <fill>
      <patternFill patternType="solid">
        <fgColor rgb="FFA9D08E"/>
        <bgColor indexed="64"/>
      </patternFill>
    </fill>
    <fill>
      <patternFill patternType="solid">
        <fgColor theme="0"/>
        <bgColor indexed="64"/>
      </patternFill>
    </fill>
    <fill>
      <patternFill patternType="solid">
        <fgColor rgb="FFD9D9D9"/>
        <bgColor indexed="64"/>
      </patternFill>
    </fill>
    <fill>
      <patternFill patternType="solid">
        <fgColor rgb="FFE7E6E6"/>
        <bgColor rgb="FFE7E6E6"/>
      </patternFill>
    </fill>
    <fill>
      <patternFill patternType="solid">
        <fgColor theme="0"/>
        <bgColor theme="0"/>
      </patternFill>
    </fill>
    <fill>
      <patternFill patternType="solid">
        <fgColor rgb="FF7030A0"/>
        <bgColor indexed="64"/>
      </patternFill>
    </fill>
    <fill>
      <patternFill patternType="solid">
        <fgColor theme="0" tint="-0.249977111117893"/>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29">
    <xf numFmtId="0" fontId="0" fillId="0" borderId="0" xfId="0"/>
    <xf numFmtId="0" fontId="0" fillId="0" borderId="15" xfId="0" applyBorder="1"/>
    <xf numFmtId="0" fontId="2" fillId="3" borderId="11" xfId="0" applyFont="1" applyFill="1" applyBorder="1" applyAlignment="1">
      <alignment vertical="center" wrapText="1"/>
    </xf>
    <xf numFmtId="0" fontId="0" fillId="4" borderId="15" xfId="0" applyFill="1" applyBorder="1"/>
    <xf numFmtId="15" fontId="0" fillId="0" borderId="11" xfId="0" applyNumberFormat="1" applyBorder="1"/>
    <xf numFmtId="167" fontId="0" fillId="0" borderId="0" xfId="0" applyNumberFormat="1"/>
    <xf numFmtId="165" fontId="0" fillId="0" borderId="11" xfId="0" applyNumberFormat="1" applyBorder="1"/>
    <xf numFmtId="165" fontId="0" fillId="0" borderId="0" xfId="0" applyNumberFormat="1"/>
    <xf numFmtId="0" fontId="0" fillId="0" borderId="11" xfId="0" applyBorder="1"/>
    <xf numFmtId="164" fontId="0" fillId="0" borderId="11" xfId="1" applyNumberFormat="1" applyFont="1" applyFill="1" applyBorder="1"/>
    <xf numFmtId="0" fontId="0" fillId="4" borderId="11" xfId="0" applyFill="1" applyBorder="1" applyAlignment="1">
      <alignment horizontal="center" vertical="center" wrapText="1"/>
    </xf>
    <xf numFmtId="0" fontId="0" fillId="0" borderId="9" xfId="0" applyBorder="1" applyAlignment="1">
      <alignment horizontal="center" vertical="center"/>
    </xf>
    <xf numFmtId="0" fontId="0" fillId="0" borderId="0" xfId="0" applyAlignment="1">
      <alignment vertical="center"/>
    </xf>
    <xf numFmtId="170" fontId="0" fillId="2" borderId="11" xfId="0" applyNumberFormat="1" applyFill="1" applyBorder="1" applyAlignment="1">
      <alignment horizontal="center" vertical="center"/>
    </xf>
    <xf numFmtId="15" fontId="0" fillId="4" borderId="11" xfId="0" applyNumberFormat="1" applyFill="1" applyBorder="1" applyAlignment="1">
      <alignment horizontal="center" vertical="center"/>
    </xf>
    <xf numFmtId="164" fontId="0" fillId="4" borderId="16" xfId="1" applyNumberFormat="1" applyFont="1" applyFill="1" applyBorder="1" applyAlignment="1">
      <alignment horizontal="center" vertical="center"/>
    </xf>
    <xf numFmtId="164" fontId="0" fillId="4" borderId="11" xfId="1" applyNumberFormat="1" applyFont="1" applyFill="1" applyBorder="1" applyAlignment="1">
      <alignment horizontal="center" vertical="center"/>
    </xf>
    <xf numFmtId="0" fontId="0" fillId="4" borderId="25" xfId="0" applyFill="1" applyBorder="1" applyAlignment="1">
      <alignment horizontal="center" vertical="center"/>
    </xf>
    <xf numFmtId="0" fontId="0" fillId="0" borderId="15" xfId="0" applyBorder="1" applyAlignment="1">
      <alignment horizontal="left" vertical="center"/>
    </xf>
    <xf numFmtId="0" fontId="0" fillId="0" borderId="19" xfId="0" applyBorder="1" applyAlignment="1">
      <alignment horizontal="left" vertical="center" wrapText="1"/>
    </xf>
    <xf numFmtId="0" fontId="0" fillId="0" borderId="11" xfId="0" applyBorder="1" applyAlignment="1">
      <alignment horizontal="center" vertical="center"/>
    </xf>
    <xf numFmtId="0" fontId="9" fillId="0" borderId="0" xfId="0" applyFont="1"/>
    <xf numFmtId="169" fontId="0" fillId="4" borderId="11" xfId="0" applyNumberFormat="1" applyFill="1" applyBorder="1" applyAlignment="1">
      <alignment horizontal="center" vertical="center" wrapText="1"/>
    </xf>
    <xf numFmtId="164" fontId="0" fillId="4" borderId="16" xfId="1" applyNumberFormat="1" applyFont="1" applyFill="1" applyBorder="1" applyAlignment="1">
      <alignment horizontal="left" vertical="center"/>
    </xf>
    <xf numFmtId="0" fontId="0" fillId="0" borderId="0" xfId="0" applyAlignment="1">
      <alignment horizontal="center" vertical="center"/>
    </xf>
    <xf numFmtId="0" fontId="0" fillId="6" borderId="0" xfId="0" applyFill="1"/>
    <xf numFmtId="0" fontId="13" fillId="0" borderId="0" xfId="0" applyFont="1"/>
    <xf numFmtId="0" fontId="13" fillId="4" borderId="15" xfId="0" applyFont="1" applyFill="1" applyBorder="1"/>
    <xf numFmtId="0" fontId="13" fillId="4" borderId="11" xfId="0" applyFont="1" applyFill="1" applyBorder="1"/>
    <xf numFmtId="0" fontId="15" fillId="0" borderId="17" xfId="0" applyFont="1" applyBorder="1"/>
    <xf numFmtId="0" fontId="13" fillId="0" borderId="9" xfId="0" applyFont="1" applyBorder="1"/>
    <xf numFmtId="0" fontId="15" fillId="0" borderId="45" xfId="0" applyFont="1" applyBorder="1"/>
    <xf numFmtId="0" fontId="0" fillId="2" borderId="11" xfId="0" applyFill="1" applyBorder="1" applyAlignment="1">
      <alignment horizontal="center" vertical="center"/>
    </xf>
    <xf numFmtId="0" fontId="18" fillId="0" borderId="0" xfId="0" applyFont="1"/>
    <xf numFmtId="0" fontId="0" fillId="8" borderId="0" xfId="0" applyFill="1"/>
    <xf numFmtId="0" fontId="4" fillId="8" borderId="0" xfId="0" applyFont="1" applyFill="1"/>
    <xf numFmtId="0" fontId="2" fillId="0" borderId="50" xfId="0" applyFont="1" applyBorder="1" applyAlignment="1">
      <alignment horizontal="center" vertical="center"/>
    </xf>
    <xf numFmtId="0" fontId="11" fillId="8" borderId="21" xfId="0" applyFont="1" applyFill="1" applyBorder="1" applyAlignment="1">
      <alignment vertical="center" wrapText="1"/>
    </xf>
    <xf numFmtId="0" fontId="11" fillId="8" borderId="23" xfId="0" applyFont="1" applyFill="1" applyBorder="1" applyAlignment="1">
      <alignment vertical="center" wrapText="1"/>
    </xf>
    <xf numFmtId="0" fontId="11" fillId="8" borderId="1" xfId="0" applyFont="1" applyFill="1" applyBorder="1" applyAlignment="1">
      <alignment vertical="center" wrapText="1"/>
    </xf>
    <xf numFmtId="0" fontId="11" fillId="8" borderId="40" xfId="0" applyFont="1" applyFill="1" applyBorder="1" applyAlignment="1">
      <alignment vertical="center" wrapText="1"/>
    </xf>
    <xf numFmtId="0" fontId="12" fillId="8" borderId="0" xfId="0" applyFont="1" applyFill="1"/>
    <xf numFmtId="0" fontId="13" fillId="8" borderId="0" xfId="0" applyFont="1" applyFill="1"/>
    <xf numFmtId="0" fontId="14" fillId="8" borderId="0" xfId="0" applyFont="1" applyFill="1"/>
    <xf numFmtId="0" fontId="17" fillId="8" borderId="0" xfId="0" applyFont="1" applyFill="1"/>
    <xf numFmtId="0" fontId="13" fillId="8" borderId="15" xfId="0" applyFont="1" applyFill="1" applyBorder="1"/>
    <xf numFmtId="0" fontId="13" fillId="8" borderId="11" xfId="0" applyFont="1" applyFill="1" applyBorder="1"/>
    <xf numFmtId="0" fontId="15" fillId="8" borderId="17" xfId="0" applyFont="1" applyFill="1" applyBorder="1"/>
    <xf numFmtId="0" fontId="15" fillId="8" borderId="45" xfId="0" applyFont="1" applyFill="1" applyBorder="1"/>
    <xf numFmtId="0" fontId="0" fillId="8" borderId="11" xfId="0" applyFill="1" applyBorder="1" applyAlignment="1">
      <alignment horizontal="center"/>
    </xf>
    <xf numFmtId="170" fontId="0" fillId="4" borderId="11" xfId="0" applyNumberFormat="1" applyFill="1" applyBorder="1" applyAlignment="1">
      <alignment horizontal="center" vertical="center"/>
    </xf>
    <xf numFmtId="174" fontId="0" fillId="2" borderId="11" xfId="0" applyNumberFormat="1" applyFill="1" applyBorder="1" applyAlignment="1">
      <alignment horizontal="center" vertical="center"/>
    </xf>
    <xf numFmtId="172" fontId="0" fillId="4" borderId="11" xfId="0" applyNumberFormat="1" applyFill="1" applyBorder="1" applyAlignment="1">
      <alignment horizontal="center" vertical="center"/>
    </xf>
    <xf numFmtId="174" fontId="0" fillId="2" borderId="2" xfId="0" applyNumberFormat="1" applyFill="1" applyBorder="1" applyAlignment="1">
      <alignment horizontal="center" vertical="center"/>
    </xf>
    <xf numFmtId="0" fontId="10" fillId="0" borderId="0" xfId="0" applyFont="1" applyAlignment="1">
      <alignment horizontal="center"/>
    </xf>
    <xf numFmtId="6" fontId="0" fillId="4" borderId="11" xfId="0" applyNumberFormat="1" applyFill="1" applyBorder="1" applyAlignment="1">
      <alignment horizontal="center" vertical="center"/>
    </xf>
    <xf numFmtId="9" fontId="0" fillId="4" borderId="11" xfId="0" applyNumberFormat="1" applyFill="1" applyBorder="1" applyAlignment="1">
      <alignment horizontal="center" vertical="center"/>
    </xf>
    <xf numFmtId="168" fontId="0" fillId="4" borderId="31" xfId="0" applyNumberFormat="1" applyFill="1" applyBorder="1" applyAlignment="1">
      <alignment vertical="center"/>
    </xf>
    <xf numFmtId="168" fontId="0" fillId="4" borderId="5" xfId="0" applyNumberFormat="1" applyFill="1" applyBorder="1" applyAlignment="1">
      <alignment vertical="center"/>
    </xf>
    <xf numFmtId="168" fontId="0" fillId="4" borderId="41" xfId="0" applyNumberFormat="1" applyFill="1" applyBorder="1" applyAlignment="1">
      <alignment vertical="center"/>
    </xf>
    <xf numFmtId="164" fontId="0" fillId="0" borderId="11" xfId="0" applyNumberFormat="1" applyBorder="1" applyAlignment="1">
      <alignment horizontal="center" vertical="center"/>
    </xf>
    <xf numFmtId="6" fontId="0" fillId="8" borderId="11" xfId="0" applyNumberFormat="1" applyFill="1" applyBorder="1" applyAlignment="1">
      <alignment horizontal="center" vertical="center"/>
    </xf>
    <xf numFmtId="168" fontId="0" fillId="0" borderId="11" xfId="0" applyNumberFormat="1" applyBorder="1" applyAlignment="1">
      <alignment horizontal="center" vertical="center"/>
    </xf>
    <xf numFmtId="0" fontId="0" fillId="4" borderId="25" xfId="0" applyFill="1" applyBorder="1" applyAlignment="1">
      <alignment horizontal="left" vertical="center"/>
    </xf>
    <xf numFmtId="3" fontId="0" fillId="4" borderId="11" xfId="0" applyNumberFormat="1" applyFill="1" applyBorder="1" applyAlignment="1">
      <alignment horizontal="center" vertical="center"/>
    </xf>
    <xf numFmtId="176" fontId="13" fillId="4" borderId="16" xfId="0" applyNumberFormat="1" applyFont="1" applyFill="1" applyBorder="1" applyAlignment="1">
      <alignment horizontal="center"/>
    </xf>
    <xf numFmtId="176" fontId="13" fillId="8" borderId="18" xfId="0" applyNumberFormat="1" applyFont="1" applyFill="1" applyBorder="1" applyAlignment="1">
      <alignment horizontal="center"/>
    </xf>
    <xf numFmtId="176" fontId="13" fillId="8" borderId="0" xfId="0" applyNumberFormat="1" applyFont="1" applyFill="1" applyAlignment="1">
      <alignment horizontal="center"/>
    </xf>
    <xf numFmtId="176" fontId="13" fillId="8" borderId="46" xfId="0" applyNumberFormat="1" applyFont="1" applyFill="1" applyBorder="1" applyAlignment="1">
      <alignment horizontal="center"/>
    </xf>
    <xf numFmtId="0" fontId="13" fillId="8" borderId="11" xfId="0" applyFont="1" applyFill="1" applyBorder="1" applyAlignment="1">
      <alignment horizontal="center" vertical="center"/>
    </xf>
    <xf numFmtId="0" fontId="13" fillId="8" borderId="16" xfId="0" applyFont="1" applyFill="1" applyBorder="1" applyAlignment="1">
      <alignment horizontal="center" vertical="center"/>
    </xf>
    <xf numFmtId="0" fontId="13" fillId="4" borderId="11" xfId="0" applyFont="1" applyFill="1" applyBorder="1" applyAlignment="1">
      <alignment horizontal="center" vertical="center"/>
    </xf>
    <xf numFmtId="176" fontId="13" fillId="4" borderId="11" xfId="0" applyNumberFormat="1" applyFont="1" applyFill="1" applyBorder="1" applyAlignment="1">
      <alignment horizontal="center" vertical="center"/>
    </xf>
    <xf numFmtId="176" fontId="13" fillId="4" borderId="16" xfId="0" applyNumberFormat="1" applyFont="1" applyFill="1" applyBorder="1" applyAlignment="1">
      <alignment horizontal="center" vertical="center"/>
    </xf>
    <xf numFmtId="176" fontId="13" fillId="8" borderId="18" xfId="0" applyNumberFormat="1" applyFont="1" applyFill="1" applyBorder="1" applyAlignment="1">
      <alignment horizontal="center" vertical="center"/>
    </xf>
    <xf numFmtId="0" fontId="15" fillId="8" borderId="30" xfId="0" applyFont="1" applyFill="1" applyBorder="1"/>
    <xf numFmtId="0" fontId="13" fillId="8" borderId="7" xfId="0" applyFont="1" applyFill="1" applyBorder="1"/>
    <xf numFmtId="0" fontId="13" fillId="8" borderId="7" xfId="0" applyFont="1" applyFill="1" applyBorder="1" applyAlignment="1">
      <alignment horizontal="center" vertical="center"/>
    </xf>
    <xf numFmtId="176" fontId="13" fillId="8" borderId="8" xfId="0" applyNumberFormat="1" applyFont="1" applyFill="1" applyBorder="1" applyAlignment="1">
      <alignment horizontal="center" vertical="center"/>
    </xf>
    <xf numFmtId="0" fontId="13" fillId="0" borderId="9" xfId="0" applyFont="1" applyBorder="1" applyAlignment="1">
      <alignment horizontal="center" vertical="center"/>
    </xf>
    <xf numFmtId="176" fontId="13" fillId="0" borderId="18" xfId="0" applyNumberFormat="1" applyFont="1" applyBorder="1" applyAlignment="1">
      <alignment horizontal="center" vertical="center"/>
    </xf>
    <xf numFmtId="176" fontId="13" fillId="0" borderId="0" xfId="0" applyNumberFormat="1" applyFont="1" applyAlignment="1">
      <alignment horizontal="center" vertical="center"/>
    </xf>
    <xf numFmtId="176" fontId="13" fillId="0" borderId="46" xfId="0" applyNumberFormat="1" applyFont="1" applyBorder="1" applyAlignment="1">
      <alignment horizontal="center" vertical="center"/>
    </xf>
    <xf numFmtId="176" fontId="13" fillId="8" borderId="11" xfId="0" applyNumberFormat="1" applyFont="1" applyFill="1" applyBorder="1" applyAlignment="1">
      <alignment horizontal="center" vertical="center"/>
    </xf>
    <xf numFmtId="176" fontId="13" fillId="8" borderId="16" xfId="0" applyNumberFormat="1" applyFont="1" applyFill="1" applyBorder="1" applyAlignment="1">
      <alignment horizontal="center" vertical="center"/>
    </xf>
    <xf numFmtId="176" fontId="13" fillId="0" borderId="9" xfId="0" applyNumberFormat="1" applyFont="1" applyBorder="1" applyAlignment="1">
      <alignment horizontal="center" vertical="center"/>
    </xf>
    <xf numFmtId="0" fontId="0" fillId="4" borderId="11" xfId="0" applyFill="1" applyBorder="1" applyAlignment="1">
      <alignment horizontal="center" vertical="center"/>
    </xf>
    <xf numFmtId="0" fontId="0" fillId="0" borderId="11" xfId="0" applyBorder="1" applyAlignment="1">
      <alignment horizontal="center" vertical="center" wrapText="1"/>
    </xf>
    <xf numFmtId="0" fontId="2" fillId="8" borderId="19" xfId="0" applyFont="1" applyFill="1" applyBorder="1" applyAlignment="1">
      <alignment vertical="center"/>
    </xf>
    <xf numFmtId="0" fontId="2" fillId="8" borderId="11" xfId="0" applyFont="1" applyFill="1" applyBorder="1" applyAlignment="1">
      <alignment horizontal="center" vertical="center"/>
    </xf>
    <xf numFmtId="0" fontId="0" fillId="4" borderId="15" xfId="0" applyFill="1" applyBorder="1" applyAlignment="1">
      <alignment vertical="center" wrapText="1"/>
    </xf>
    <xf numFmtId="164" fontId="0" fillId="4" borderId="16" xfId="1" applyNumberFormat="1" applyFont="1" applyFill="1" applyBorder="1" applyAlignment="1">
      <alignment vertical="center"/>
    </xf>
    <xf numFmtId="171" fontId="0" fillId="4" borderId="11" xfId="0" applyNumberFormat="1" applyFill="1" applyBorder="1" applyAlignment="1">
      <alignment horizontal="center" vertical="center"/>
    </xf>
    <xf numFmtId="0" fontId="0" fillId="4" borderId="2" xfId="0" applyFill="1" applyBorder="1" applyAlignment="1">
      <alignment horizontal="center" vertical="center" wrapText="1"/>
    </xf>
    <xf numFmtId="175" fontId="0" fillId="4" borderId="11" xfId="0" applyNumberFormat="1" applyFill="1" applyBorder="1" applyAlignment="1">
      <alignment horizontal="center" vertical="center"/>
    </xf>
    <xf numFmtId="169" fontId="0" fillId="4" borderId="11" xfId="0" applyNumberFormat="1" applyFill="1" applyBorder="1" applyAlignment="1">
      <alignment horizontal="center" vertical="center"/>
    </xf>
    <xf numFmtId="169" fontId="0" fillId="4" borderId="2" xfId="0" applyNumberFormat="1" applyFill="1" applyBorder="1" applyAlignment="1">
      <alignment horizontal="center" vertical="center"/>
    </xf>
    <xf numFmtId="0" fontId="0" fillId="4" borderId="43" xfId="0" applyFill="1" applyBorder="1" applyAlignment="1">
      <alignment horizontal="center" vertical="center" wrapText="1"/>
    </xf>
    <xf numFmtId="3" fontId="0" fillId="4" borderId="9" xfId="0" applyNumberFormat="1" applyFill="1" applyBorder="1" applyAlignment="1">
      <alignment horizontal="center" vertical="center"/>
    </xf>
    <xf numFmtId="164" fontId="0" fillId="4" borderId="18" xfId="1" applyNumberFormat="1" applyFont="1" applyFill="1" applyBorder="1" applyAlignment="1">
      <alignment vertical="center"/>
    </xf>
    <xf numFmtId="0" fontId="0" fillId="4" borderId="27" xfId="0" applyFill="1" applyBorder="1" applyAlignment="1">
      <alignment horizontal="left" vertical="center"/>
    </xf>
    <xf numFmtId="0" fontId="0" fillId="4" borderId="19" xfId="0" applyFill="1" applyBorder="1" applyAlignment="1">
      <alignment vertical="center" wrapText="1"/>
    </xf>
    <xf numFmtId="0" fontId="0" fillId="4" borderId="30" xfId="0" applyFill="1" applyBorder="1" applyAlignment="1">
      <alignment vertical="center" wrapText="1"/>
    </xf>
    <xf numFmtId="0" fontId="21" fillId="8" borderId="0" xfId="0" applyFont="1" applyFill="1"/>
    <xf numFmtId="0" fontId="19" fillId="8" borderId="0" xfId="0" applyFont="1" applyFill="1"/>
    <xf numFmtId="0" fontId="21" fillId="8" borderId="28" xfId="0" applyFont="1" applyFill="1" applyBorder="1" applyAlignment="1">
      <alignment horizontal="left" vertical="center" wrapText="1"/>
    </xf>
    <xf numFmtId="6" fontId="19" fillId="8" borderId="16" xfId="0" applyNumberFormat="1" applyFont="1" applyFill="1" applyBorder="1" applyAlignment="1">
      <alignment horizontal="center" vertical="center"/>
    </xf>
    <xf numFmtId="0" fontId="19" fillId="8" borderId="16" xfId="0" applyFont="1" applyFill="1" applyBorder="1" applyAlignment="1">
      <alignment horizontal="center" vertical="center"/>
    </xf>
    <xf numFmtId="9" fontId="19" fillId="8" borderId="16" xfId="0" applyNumberFormat="1" applyFont="1" applyFill="1" applyBorder="1" applyAlignment="1">
      <alignment horizontal="center" vertical="center"/>
    </xf>
    <xf numFmtId="166" fontId="19" fillId="8" borderId="16" xfId="0" applyNumberFormat="1" applyFont="1" applyFill="1" applyBorder="1" applyAlignment="1">
      <alignment horizontal="center" vertical="center"/>
    </xf>
    <xf numFmtId="0" fontId="21" fillId="8" borderId="20" xfId="0" applyFont="1" applyFill="1" applyBorder="1" applyAlignment="1">
      <alignment vertical="center" wrapText="1"/>
    </xf>
    <xf numFmtId="0" fontId="21" fillId="8" borderId="10" xfId="0" applyFont="1" applyFill="1" applyBorder="1" applyAlignment="1">
      <alignment vertical="center" wrapText="1"/>
    </xf>
    <xf numFmtId="170" fontId="0" fillId="4" borderId="2" xfId="0" applyNumberFormat="1" applyFill="1" applyBorder="1" applyAlignment="1">
      <alignment horizontal="center" vertical="center"/>
    </xf>
    <xf numFmtId="0" fontId="0" fillId="0" borderId="15" xfId="0" applyBorder="1" applyAlignment="1">
      <alignment horizontal="center"/>
    </xf>
    <xf numFmtId="0" fontId="0" fillId="0" borderId="17" xfId="0" applyBorder="1"/>
    <xf numFmtId="0" fontId="0" fillId="0" borderId="10" xfId="0" applyBorder="1"/>
    <xf numFmtId="6" fontId="0" fillId="0" borderId="11" xfId="0" applyNumberFormat="1" applyBorder="1" applyAlignment="1">
      <alignment horizontal="center" vertical="center"/>
    </xf>
    <xf numFmtId="6" fontId="0" fillId="8" borderId="6" xfId="4" applyNumberFormat="1" applyFont="1" applyFill="1" applyBorder="1" applyAlignment="1">
      <alignment horizontal="center" vertical="center"/>
    </xf>
    <xf numFmtId="0" fontId="23" fillId="0" borderId="0" xfId="0" applyFont="1"/>
    <xf numFmtId="0" fontId="0" fillId="4" borderId="11" xfId="0" applyFill="1" applyBorder="1"/>
    <xf numFmtId="0" fontId="0" fillId="4" borderId="16" xfId="0" applyFill="1" applyBorder="1"/>
    <xf numFmtId="0" fontId="0" fillId="8" borderId="11" xfId="0" applyFill="1" applyBorder="1" applyAlignment="1">
      <alignment horizontal="center" vertical="center" wrapText="1"/>
    </xf>
    <xf numFmtId="0" fontId="2" fillId="0" borderId="11" xfId="0" applyFont="1" applyBorder="1" applyAlignment="1">
      <alignment horizontal="center" vertical="center" wrapText="1"/>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47" xfId="0" applyBorder="1"/>
    <xf numFmtId="0" fontId="0" fillId="0" borderId="48" xfId="0" applyBorder="1"/>
    <xf numFmtId="0" fontId="2" fillId="0" borderId="45" xfId="0" applyFont="1" applyBorder="1"/>
    <xf numFmtId="168" fontId="2" fillId="0" borderId="50" xfId="0" applyNumberFormat="1" applyFont="1" applyBorder="1" applyAlignment="1">
      <alignment horizontal="center" vertical="center"/>
    </xf>
    <xf numFmtId="0" fontId="0" fillId="0" borderId="9" xfId="0" applyBorder="1"/>
    <xf numFmtId="164" fontId="0" fillId="0" borderId="9" xfId="0" applyNumberFormat="1" applyBorder="1"/>
    <xf numFmtId="0" fontId="0" fillId="0" borderId="18" xfId="0" applyBorder="1"/>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17" fillId="0" borderId="0" xfId="0" applyFont="1"/>
    <xf numFmtId="0" fontId="29" fillId="0" borderId="0" xfId="0" applyFont="1"/>
    <xf numFmtId="164" fontId="0" fillId="0" borderId="11" xfId="1" applyNumberFormat="1" applyFont="1" applyBorder="1"/>
    <xf numFmtId="0" fontId="17" fillId="0" borderId="55" xfId="0" applyFont="1" applyBorder="1"/>
    <xf numFmtId="0" fontId="0" fillId="0" borderId="56" xfId="0" applyBorder="1"/>
    <xf numFmtId="0" fontId="27" fillId="0" borderId="6" xfId="0" applyFont="1" applyBorder="1" applyAlignment="1">
      <alignment horizontal="right" vertical="center"/>
    </xf>
    <xf numFmtId="0" fontId="2" fillId="0" borderId="45" xfId="0" applyFont="1" applyBorder="1" applyAlignment="1">
      <alignment vertical="center" wrapText="1"/>
    </xf>
    <xf numFmtId="0" fontId="2" fillId="0" borderId="50" xfId="0" applyFont="1" applyBorder="1" applyAlignment="1">
      <alignment vertical="center" wrapText="1"/>
    </xf>
    <xf numFmtId="0" fontId="2" fillId="0" borderId="46" xfId="0" applyFont="1" applyBorder="1" applyAlignment="1">
      <alignment vertical="center" wrapText="1"/>
    </xf>
    <xf numFmtId="0" fontId="0" fillId="0" borderId="51" xfId="0" applyBorder="1" applyAlignment="1">
      <alignment horizontal="center"/>
    </xf>
    <xf numFmtId="164" fontId="0" fillId="0" borderId="2" xfId="1" applyNumberFormat="1" applyFont="1" applyBorder="1"/>
    <xf numFmtId="0" fontId="2" fillId="0" borderId="45" xfId="0" applyFont="1" applyBorder="1" applyAlignment="1">
      <alignment horizontal="center"/>
    </xf>
    <xf numFmtId="168" fontId="2" fillId="0" borderId="50" xfId="0" applyNumberFormat="1" applyFont="1" applyBorder="1"/>
    <xf numFmtId="164" fontId="2" fillId="0" borderId="50" xfId="1" applyNumberFormat="1" applyFont="1" applyBorder="1"/>
    <xf numFmtId="0" fontId="2" fillId="0" borderId="46" xfId="0" applyFont="1" applyBorder="1"/>
    <xf numFmtId="177" fontId="0" fillId="0" borderId="11" xfId="0" applyNumberFormat="1" applyBorder="1"/>
    <xf numFmtId="177" fontId="0" fillId="0" borderId="2" xfId="0" applyNumberFormat="1" applyBorder="1"/>
    <xf numFmtId="178" fontId="0" fillId="0" borderId="11" xfId="0" applyNumberFormat="1" applyBorder="1"/>
    <xf numFmtId="178" fontId="0" fillId="0" borderId="2" xfId="0" applyNumberFormat="1" applyBorder="1"/>
    <xf numFmtId="172" fontId="0" fillId="4" borderId="36" xfId="0" applyNumberFormat="1" applyFill="1" applyBorder="1" applyAlignment="1">
      <alignment horizontal="center" vertical="center"/>
    </xf>
    <xf numFmtId="170" fontId="0" fillId="0" borderId="11" xfId="0" applyNumberFormat="1" applyBorder="1" applyAlignment="1">
      <alignment horizontal="center" vertical="center"/>
    </xf>
    <xf numFmtId="174" fontId="0" fillId="2" borderId="31" xfId="0" applyNumberFormat="1" applyFill="1" applyBorder="1" applyAlignment="1">
      <alignment horizontal="center" vertical="center"/>
    </xf>
    <xf numFmtId="0" fontId="0" fillId="2" borderId="2" xfId="0" applyFill="1" applyBorder="1" applyAlignment="1">
      <alignment horizontal="center" vertical="center" wrapText="1"/>
    </xf>
    <xf numFmtId="174" fontId="0" fillId="0" borderId="11" xfId="0" applyNumberFormat="1" applyBorder="1" applyAlignment="1">
      <alignment horizontal="center" vertical="center"/>
    </xf>
    <xf numFmtId="170" fontId="0" fillId="0" borderId="31" xfId="0" applyNumberFormat="1" applyBorder="1" applyAlignment="1">
      <alignment horizontal="center" vertical="center"/>
    </xf>
    <xf numFmtId="174" fontId="0" fillId="4" borderId="2" xfId="0" applyNumberFormat="1" applyFill="1" applyBorder="1" applyAlignment="1">
      <alignment horizontal="center" vertical="center"/>
    </xf>
    <xf numFmtId="0" fontId="2" fillId="0" borderId="36" xfId="0" applyFont="1" applyBorder="1" applyAlignment="1">
      <alignment horizontal="center" vertical="center" wrapText="1"/>
    </xf>
    <xf numFmtId="174" fontId="0" fillId="4" borderId="31" xfId="0" applyNumberFormat="1" applyFill="1" applyBorder="1" applyAlignment="1">
      <alignment horizontal="center" vertical="center"/>
    </xf>
    <xf numFmtId="174" fontId="0" fillId="0" borderId="31" xfId="0" applyNumberFormat="1" applyBorder="1" applyAlignment="1">
      <alignment horizontal="center" vertical="center"/>
    </xf>
    <xf numFmtId="174" fontId="0" fillId="2" borderId="36" xfId="0" applyNumberFormat="1" applyFill="1" applyBorder="1" applyAlignment="1">
      <alignment horizontal="center" vertical="center"/>
    </xf>
    <xf numFmtId="0" fontId="2" fillId="0" borderId="37" xfId="0" applyFont="1" applyBorder="1" applyAlignment="1">
      <alignment horizontal="center" vertical="center" wrapText="1"/>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2" borderId="15" xfId="0" applyFill="1" applyBorder="1" applyAlignment="1">
      <alignment horizontal="center"/>
    </xf>
    <xf numFmtId="0" fontId="0" fillId="2" borderId="39" xfId="0" applyFill="1" applyBorder="1" applyAlignment="1">
      <alignment horizontal="center"/>
    </xf>
    <xf numFmtId="0" fontId="2" fillId="0" borderId="43" xfId="0" applyFont="1" applyBorder="1" applyAlignment="1">
      <alignment horizontal="center" vertical="center"/>
    </xf>
    <xf numFmtId="170" fontId="2" fillId="0" borderId="43" xfId="0" applyNumberFormat="1" applyFont="1" applyBorder="1" applyAlignment="1">
      <alignment horizontal="center" vertical="center"/>
    </xf>
    <xf numFmtId="170" fontId="2" fillId="0" borderId="49" xfId="0" applyNumberFormat="1" applyFont="1" applyBorder="1" applyAlignment="1">
      <alignment horizontal="center" vertical="center"/>
    </xf>
    <xf numFmtId="0" fontId="0" fillId="0" borderId="17" xfId="0" applyBorder="1" applyAlignment="1">
      <alignment vertical="center"/>
    </xf>
    <xf numFmtId="0" fontId="0" fillId="0" borderId="15" xfId="0" applyBorder="1" applyAlignment="1">
      <alignment vertical="center"/>
    </xf>
    <xf numFmtId="0" fontId="26" fillId="6" borderId="0" xfId="0" applyFont="1" applyFill="1" applyAlignment="1">
      <alignment vertical="center" wrapText="1"/>
    </xf>
    <xf numFmtId="0" fontId="2" fillId="0" borderId="34" xfId="0" applyFont="1" applyBorder="1" applyAlignment="1">
      <alignment horizontal="center" vertical="center"/>
    </xf>
    <xf numFmtId="170" fontId="0" fillId="0" borderId="9" xfId="0" applyNumberFormat="1" applyBorder="1" applyAlignment="1">
      <alignment horizontal="center" vertical="center"/>
    </xf>
    <xf numFmtId="9" fontId="0" fillId="4" borderId="11" xfId="1" applyFont="1" applyFill="1" applyBorder="1" applyAlignment="1">
      <alignment horizontal="center" vertical="center"/>
    </xf>
    <xf numFmtId="0" fontId="0" fillId="0" borderId="34" xfId="0" applyBorder="1"/>
    <xf numFmtId="6" fontId="0" fillId="0" borderId="9" xfId="0" applyNumberFormat="1" applyBorder="1" applyAlignment="1">
      <alignment horizontal="center" vertical="center"/>
    </xf>
    <xf numFmtId="0" fontId="0" fillId="0" borderId="55" xfId="0" applyBorder="1"/>
    <xf numFmtId="0" fontId="19" fillId="8" borderId="0" xfId="0" applyFont="1" applyFill="1" applyAlignment="1">
      <alignment vertical="center"/>
    </xf>
    <xf numFmtId="0" fontId="19" fillId="8" borderId="11" xfId="0" applyFont="1" applyFill="1" applyBorder="1" applyAlignment="1">
      <alignment vertical="center"/>
    </xf>
    <xf numFmtId="0" fontId="0" fillId="0" borderId="11" xfId="0" applyBorder="1" applyAlignment="1">
      <alignment horizontal="center"/>
    </xf>
    <xf numFmtId="6" fontId="19" fillId="8" borderId="11" xfId="0" applyNumberFormat="1" applyFont="1" applyFill="1" applyBorder="1" applyAlignment="1">
      <alignment horizontal="center" vertical="center"/>
    </xf>
    <xf numFmtId="0" fontId="19" fillId="8" borderId="11" xfId="0" applyFont="1" applyFill="1" applyBorder="1" applyAlignment="1">
      <alignment horizontal="center" vertical="center"/>
    </xf>
    <xf numFmtId="9" fontId="19" fillId="8" borderId="11" xfId="0" applyNumberFormat="1" applyFont="1" applyFill="1" applyBorder="1" applyAlignment="1">
      <alignment horizontal="center" vertical="center"/>
    </xf>
    <xf numFmtId="0" fontId="19" fillId="8" borderId="15" xfId="0" applyFont="1" applyFill="1" applyBorder="1" applyAlignment="1">
      <alignment vertical="center"/>
    </xf>
    <xf numFmtId="170" fontId="0" fillId="8" borderId="16" xfId="0" applyNumberFormat="1" applyFill="1" applyBorder="1" applyAlignment="1">
      <alignment horizontal="center" vertical="center"/>
    </xf>
    <xf numFmtId="170" fontId="19" fillId="4" borderId="16" xfId="0" applyNumberFormat="1" applyFont="1" applyFill="1" applyBorder="1" applyAlignment="1">
      <alignment horizontal="center" vertical="center"/>
    </xf>
    <xf numFmtId="9" fontId="1" fillId="0" borderId="16" xfId="1" applyFont="1" applyBorder="1" applyAlignment="1">
      <alignment horizontal="center" vertical="center"/>
    </xf>
    <xf numFmtId="172" fontId="0" fillId="0" borderId="16" xfId="0" applyNumberFormat="1" applyBorder="1" applyAlignment="1">
      <alignment horizontal="center" vertical="center"/>
    </xf>
    <xf numFmtId="173" fontId="0" fillId="0" borderId="16" xfId="0" applyNumberFormat="1" applyBorder="1" applyAlignment="1">
      <alignment horizontal="center" vertical="center"/>
    </xf>
    <xf numFmtId="165" fontId="0" fillId="0" borderId="18" xfId="0" applyNumberFormat="1" applyBorder="1" applyAlignment="1">
      <alignment horizontal="center" vertical="center"/>
    </xf>
    <xf numFmtId="0" fontId="21" fillId="8" borderId="0" xfId="0" applyFont="1" applyFill="1" applyAlignment="1">
      <alignment horizontal="left" vertical="center" wrapText="1"/>
    </xf>
    <xf numFmtId="0" fontId="19" fillId="8" borderId="51" xfId="0" applyFont="1" applyFill="1" applyBorder="1" applyAlignment="1">
      <alignment vertical="center"/>
    </xf>
    <xf numFmtId="0" fontId="0" fillId="0" borderId="6" xfId="0" applyBorder="1" applyAlignment="1">
      <alignment horizontal="center"/>
    </xf>
    <xf numFmtId="168" fontId="19" fillId="8" borderId="24" xfId="0" applyNumberFormat="1" applyFont="1" applyFill="1" applyBorder="1" applyAlignment="1">
      <alignment horizontal="center" vertical="center"/>
    </xf>
    <xf numFmtId="0" fontId="21" fillId="8" borderId="11" xfId="0" applyFont="1" applyFill="1" applyBorder="1" applyAlignment="1">
      <alignment horizontal="left" vertical="center" wrapText="1"/>
    </xf>
    <xf numFmtId="0" fontId="21" fillId="8" borderId="42" xfId="0" applyFont="1" applyFill="1" applyBorder="1" applyAlignment="1">
      <alignment horizontal="left" vertical="center" wrapText="1"/>
    </xf>
    <xf numFmtId="0" fontId="2" fillId="8" borderId="34" xfId="0" applyFont="1" applyFill="1" applyBorder="1" applyAlignment="1">
      <alignment horizontal="center" vertical="center"/>
    </xf>
    <xf numFmtId="0" fontId="2" fillId="8" borderId="32" xfId="0" applyFont="1" applyFill="1" applyBorder="1" applyAlignment="1">
      <alignment horizontal="center" vertical="center"/>
    </xf>
    <xf numFmtId="0" fontId="19" fillId="8" borderId="11" xfId="0" applyFont="1" applyFill="1" applyBorder="1" applyAlignment="1">
      <alignment horizontal="left" vertical="center" wrapText="1"/>
    </xf>
    <xf numFmtId="0" fontId="4" fillId="0" borderId="54" xfId="0" applyFont="1" applyBorder="1" applyAlignment="1">
      <alignment vertical="center"/>
    </xf>
    <xf numFmtId="0" fontId="0" fillId="0" borderId="28" xfId="0" applyBorder="1"/>
    <xf numFmtId="0" fontId="2" fillId="0" borderId="20" xfId="0" applyFont="1" applyBorder="1" applyAlignment="1">
      <alignment horizontal="left" vertical="center"/>
    </xf>
    <xf numFmtId="0" fontId="2" fillId="0" borderId="53" xfId="0" applyFont="1" applyBorder="1" applyAlignment="1">
      <alignment horizontal="left" vertical="center"/>
    </xf>
    <xf numFmtId="0" fontId="0" fillId="0" borderId="43" xfId="0" applyBorder="1" applyAlignment="1">
      <alignment horizontal="center" vertical="center"/>
    </xf>
    <xf numFmtId="0" fontId="0" fillId="0" borderId="42" xfId="0" applyBorder="1"/>
    <xf numFmtId="174" fontId="0" fillId="0" borderId="34" xfId="0" applyNumberFormat="1" applyBorder="1" applyAlignment="1">
      <alignment horizontal="center" vertical="center"/>
    </xf>
    <xf numFmtId="174" fontId="0" fillId="4" borderId="52" xfId="0" applyNumberFormat="1" applyFill="1" applyBorder="1" applyAlignment="1">
      <alignment horizontal="center" vertical="center"/>
    </xf>
    <xf numFmtId="174" fontId="0" fillId="4" borderId="63" xfId="0" applyNumberFormat="1" applyFill="1" applyBorder="1" applyAlignment="1">
      <alignment horizontal="center" vertical="center"/>
    </xf>
    <xf numFmtId="174" fontId="0" fillId="0" borderId="9" xfId="0" applyNumberFormat="1" applyBorder="1" applyAlignment="1">
      <alignment horizontal="center" vertical="center"/>
    </xf>
    <xf numFmtId="174" fontId="0" fillId="4" borderId="8" xfId="0" applyNumberFormat="1" applyFill="1" applyBorder="1" applyAlignment="1">
      <alignment horizontal="center" vertical="center"/>
    </xf>
    <xf numFmtId="174" fontId="0" fillId="4" borderId="33" xfId="0" applyNumberFormat="1" applyFill="1" applyBorder="1" applyAlignment="1">
      <alignment horizontal="center" vertical="center"/>
    </xf>
    <xf numFmtId="174" fontId="0" fillId="0" borderId="0" xfId="0" applyNumberFormat="1" applyAlignment="1">
      <alignment horizontal="center" vertical="center"/>
    </xf>
    <xf numFmtId="0" fontId="2" fillId="0" borderId="27" xfId="0" applyFont="1" applyBorder="1" applyAlignment="1">
      <alignment horizontal="left" vertical="center"/>
    </xf>
    <xf numFmtId="174" fontId="2" fillId="0" borderId="0" xfId="0" applyNumberFormat="1" applyFont="1" applyAlignment="1">
      <alignment horizontal="center" vertical="center"/>
    </xf>
    <xf numFmtId="0" fontId="0" fillId="0" borderId="42" xfId="0" applyBorder="1" applyAlignment="1">
      <alignment horizontal="center" vertical="center"/>
    </xf>
    <xf numFmtId="170" fontId="0" fillId="4" borderId="34" xfId="0" applyNumberFormat="1" applyFill="1" applyBorder="1" applyAlignment="1">
      <alignment horizontal="center" vertical="center"/>
    </xf>
    <xf numFmtId="174" fontId="0" fillId="4" borderId="34" xfId="0" applyNumberFormat="1" applyFill="1" applyBorder="1" applyAlignment="1">
      <alignment horizontal="center" vertical="center"/>
    </xf>
    <xf numFmtId="0" fontId="0" fillId="0" borderId="17" xfId="0" applyBorder="1" applyAlignment="1">
      <alignment horizontal="center" vertical="center"/>
    </xf>
    <xf numFmtId="0" fontId="0" fillId="2" borderId="9" xfId="0" applyFill="1" applyBorder="1" applyAlignment="1">
      <alignment horizontal="center" vertical="center"/>
    </xf>
    <xf numFmtId="170" fontId="0" fillId="4" borderId="9" xfId="0" applyNumberFormat="1" applyFill="1" applyBorder="1" applyAlignment="1">
      <alignment horizontal="center" vertical="center"/>
    </xf>
    <xf numFmtId="174" fontId="0" fillId="2" borderId="9" xfId="0" applyNumberFormat="1" applyFill="1" applyBorder="1" applyAlignment="1">
      <alignment horizontal="center" vertical="center"/>
    </xf>
    <xf numFmtId="174" fontId="0" fillId="2" borderId="33" xfId="0" applyNumberFormat="1" applyFill="1" applyBorder="1" applyAlignment="1">
      <alignment horizontal="center" vertical="center"/>
    </xf>
    <xf numFmtId="0" fontId="2" fillId="0" borderId="10" xfId="0" applyFont="1" applyBorder="1" applyAlignment="1">
      <alignment horizontal="center" vertical="center"/>
    </xf>
    <xf numFmtId="0" fontId="0" fillId="2" borderId="34" xfId="0" applyFill="1" applyBorder="1" applyAlignment="1">
      <alignment horizontal="center" vertical="center"/>
    </xf>
    <xf numFmtId="170" fontId="0" fillId="2" borderId="34" xfId="0" applyNumberFormat="1" applyFill="1" applyBorder="1" applyAlignment="1">
      <alignment horizontal="center" vertical="center"/>
    </xf>
    <xf numFmtId="174" fontId="0" fillId="2" borderId="34" xfId="0" applyNumberFormat="1" applyFill="1" applyBorder="1" applyAlignment="1">
      <alignment horizontal="center" vertical="center"/>
    </xf>
    <xf numFmtId="0" fontId="0" fillId="0" borderId="17" xfId="0" applyBorder="1" applyAlignment="1">
      <alignment horizontal="center"/>
    </xf>
    <xf numFmtId="170" fontId="0" fillId="0" borderId="33" xfId="0" applyNumberFormat="1" applyBorder="1" applyAlignment="1">
      <alignment horizontal="center" vertical="center"/>
    </xf>
    <xf numFmtId="0" fontId="19" fillId="8" borderId="44" xfId="0" applyFont="1" applyFill="1" applyBorder="1" applyAlignment="1">
      <alignment vertical="center"/>
    </xf>
    <xf numFmtId="0" fontId="19" fillId="8" borderId="41" xfId="0" applyFont="1" applyFill="1" applyBorder="1" applyAlignment="1">
      <alignment vertical="center"/>
    </xf>
    <xf numFmtId="0" fontId="19" fillId="8" borderId="41" xfId="0" applyFont="1" applyFill="1" applyBorder="1" applyAlignment="1">
      <alignment horizontal="center" vertical="center"/>
    </xf>
    <xf numFmtId="0" fontId="19" fillId="8" borderId="64" xfId="0" applyFont="1" applyFill="1" applyBorder="1" applyAlignment="1">
      <alignment horizontal="center" vertical="center"/>
    </xf>
    <xf numFmtId="164" fontId="0" fillId="0" borderId="16" xfId="0" applyNumberFormat="1" applyBorder="1" applyAlignment="1">
      <alignment horizontal="center" vertical="center"/>
    </xf>
    <xf numFmtId="0" fontId="2" fillId="0" borderId="15" xfId="0" applyFont="1" applyBorder="1" applyAlignment="1">
      <alignment vertical="center" wrapText="1"/>
    </xf>
    <xf numFmtId="0" fontId="0" fillId="0" borderId="15" xfId="0" applyBorder="1" applyAlignment="1">
      <alignment vertical="center" wrapText="1"/>
    </xf>
    <xf numFmtId="0" fontId="0" fillId="4" borderId="39" xfId="0" applyFill="1" applyBorder="1" applyAlignment="1">
      <alignment vertical="center" wrapText="1"/>
    </xf>
    <xf numFmtId="6" fontId="0" fillId="4" borderId="2" xfId="0" applyNumberFormat="1" applyFill="1" applyBorder="1" applyAlignment="1">
      <alignment horizontal="center" vertical="center"/>
    </xf>
    <xf numFmtId="9" fontId="0" fillId="4" borderId="2" xfId="0" applyNumberFormat="1" applyFill="1" applyBorder="1" applyAlignment="1">
      <alignment horizontal="center" vertical="center"/>
    </xf>
    <xf numFmtId="168" fontId="0" fillId="0" borderId="2" xfId="0" applyNumberFormat="1" applyBorder="1" applyAlignment="1">
      <alignment horizontal="center" vertical="center"/>
    </xf>
    <xf numFmtId="168" fontId="0" fillId="4" borderId="11" xfId="0" applyNumberFormat="1" applyFill="1" applyBorder="1"/>
    <xf numFmtId="15" fontId="0" fillId="4" borderId="29" xfId="0" applyNumberFormat="1" applyFill="1" applyBorder="1"/>
    <xf numFmtId="168" fontId="0" fillId="4" borderId="2" xfId="0" applyNumberFormat="1" applyFill="1" applyBorder="1"/>
    <xf numFmtId="15" fontId="0" fillId="0" borderId="29" xfId="0" applyNumberFormat="1" applyBorder="1"/>
    <xf numFmtId="0" fontId="0" fillId="8" borderId="6" xfId="0" applyFill="1" applyBorder="1" applyAlignment="1">
      <alignment horizontal="center"/>
    </xf>
    <xf numFmtId="6" fontId="0" fillId="8" borderId="6" xfId="0" applyNumberFormat="1" applyFill="1" applyBorder="1" applyAlignment="1">
      <alignment horizontal="center" vertical="center"/>
    </xf>
    <xf numFmtId="6" fontId="0" fillId="8" borderId="38" xfId="0" applyNumberFormat="1" applyFill="1" applyBorder="1" applyAlignment="1">
      <alignment horizontal="center" vertical="center"/>
    </xf>
    <xf numFmtId="6" fontId="0" fillId="0" borderId="6" xfId="0" applyNumberFormat="1" applyBorder="1" applyAlignment="1">
      <alignment horizontal="center" vertical="center"/>
    </xf>
    <xf numFmtId="6" fontId="0" fillId="8" borderId="40" xfId="0" applyNumberFormat="1" applyFill="1" applyBorder="1" applyAlignment="1">
      <alignment horizontal="center" vertical="center"/>
    </xf>
    <xf numFmtId="0" fontId="2" fillId="8" borderId="15" xfId="0" applyFont="1" applyFill="1" applyBorder="1"/>
    <xf numFmtId="0" fontId="2" fillId="8" borderId="17" xfId="0" applyFont="1" applyFill="1" applyBorder="1" applyAlignment="1">
      <alignment horizontal="center"/>
    </xf>
    <xf numFmtId="0" fontId="2" fillId="8" borderId="43"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8" xfId="0" applyFont="1" applyFill="1" applyBorder="1" applyAlignment="1">
      <alignment horizontal="center" vertical="center"/>
    </xf>
    <xf numFmtId="0" fontId="13" fillId="0" borderId="0" xfId="0" applyFont="1" applyAlignment="1">
      <alignment vertical="center"/>
    </xf>
    <xf numFmtId="0" fontId="13" fillId="8" borderId="0" xfId="0" applyFont="1" applyFill="1" applyAlignment="1">
      <alignment vertical="center"/>
    </xf>
    <xf numFmtId="0" fontId="32" fillId="0" borderId="0" xfId="0" applyFont="1" applyAlignment="1">
      <alignment vertical="center"/>
    </xf>
    <xf numFmtId="0" fontId="32" fillId="0" borderId="0" xfId="0" applyFont="1"/>
    <xf numFmtId="0" fontId="33" fillId="0" borderId="0" xfId="0" applyFont="1" applyAlignment="1">
      <alignment wrapText="1"/>
    </xf>
    <xf numFmtId="0" fontId="35" fillId="0" borderId="0" xfId="0" applyFont="1"/>
    <xf numFmtId="0" fontId="36" fillId="0" borderId="0" xfId="0" applyFont="1" applyAlignment="1">
      <alignment horizontal="left" vertical="center" wrapText="1"/>
    </xf>
    <xf numFmtId="0" fontId="33" fillId="8" borderId="0" xfId="0" applyFont="1" applyFill="1"/>
    <xf numFmtId="0" fontId="33" fillId="0" borderId="0" xfId="0" applyFont="1"/>
    <xf numFmtId="0" fontId="39" fillId="9" borderId="59" xfId="0" applyFont="1" applyFill="1" applyBorder="1" applyAlignment="1">
      <alignment horizontal="left" vertical="center" wrapText="1"/>
    </xf>
    <xf numFmtId="0" fontId="39" fillId="9" borderId="60" xfId="0" applyFont="1" applyFill="1" applyBorder="1" applyAlignment="1">
      <alignment vertical="center" wrapText="1"/>
    </xf>
    <xf numFmtId="0" fontId="33" fillId="10" borderId="15" xfId="0" applyFont="1" applyFill="1" applyBorder="1" applyAlignment="1">
      <alignment horizontal="left" vertical="center" wrapText="1"/>
    </xf>
    <xf numFmtId="0" fontId="40" fillId="0" borderId="16" xfId="2" applyFont="1" applyBorder="1"/>
    <xf numFmtId="0" fontId="33" fillId="0" borderId="15" xfId="0" applyFont="1" applyBorder="1" applyAlignment="1">
      <alignment horizontal="left" vertical="center" wrapText="1"/>
    </xf>
    <xf numFmtId="0" fontId="33" fillId="0" borderId="16" xfId="0" applyFont="1" applyBorder="1" applyAlignment="1">
      <alignment vertical="center" wrapText="1"/>
    </xf>
    <xf numFmtId="0" fontId="41" fillId="0" borderId="15" xfId="0" applyFont="1" applyBorder="1" applyAlignment="1">
      <alignment horizontal="left" vertical="center" wrapText="1"/>
    </xf>
    <xf numFmtId="0" fontId="33" fillId="11" borderId="16" xfId="0" applyFont="1" applyFill="1" applyBorder="1" applyAlignment="1">
      <alignment vertical="center" wrapText="1"/>
    </xf>
    <xf numFmtId="0" fontId="33" fillId="11" borderId="15" xfId="0" applyFont="1" applyFill="1" applyBorder="1" applyAlignment="1">
      <alignment horizontal="left" vertical="center" wrapText="1"/>
    </xf>
    <xf numFmtId="0" fontId="32" fillId="0" borderId="15" xfId="0" applyFont="1" applyBorder="1" applyAlignment="1">
      <alignment horizontal="left" vertical="center" wrapText="1"/>
    </xf>
    <xf numFmtId="0" fontId="42" fillId="0" borderId="15" xfId="0" applyFont="1" applyBorder="1" applyAlignment="1">
      <alignment horizontal="left" vertical="center" wrapText="1"/>
    </xf>
    <xf numFmtId="0" fontId="33" fillId="0" borderId="61" xfId="0" applyFont="1" applyBorder="1" applyAlignment="1">
      <alignment horizontal="left" vertical="center" wrapText="1"/>
    </xf>
    <xf numFmtId="0" fontId="33" fillId="0" borderId="62" xfId="0" applyFont="1" applyBorder="1" applyAlignment="1">
      <alignment vertical="center" wrapText="1"/>
    </xf>
    <xf numFmtId="0" fontId="32" fillId="0" borderId="61" xfId="0" applyFont="1" applyBorder="1" applyAlignment="1">
      <alignment horizontal="left" vertical="center" wrapText="1"/>
    </xf>
    <xf numFmtId="0" fontId="32" fillId="0" borderId="62" xfId="0" applyFont="1" applyBorder="1" applyAlignment="1">
      <alignment vertical="center" wrapText="1"/>
    </xf>
    <xf numFmtId="164" fontId="40" fillId="0" borderId="62" xfId="2" applyNumberFormat="1" applyFont="1" applyFill="1" applyBorder="1" applyAlignment="1">
      <alignment horizontal="left"/>
    </xf>
    <xf numFmtId="0" fontId="40" fillId="0" borderId="62" xfId="2" applyFont="1" applyFill="1" applyBorder="1" applyAlignment="1">
      <alignment vertical="center" wrapText="1"/>
    </xf>
    <xf numFmtId="0" fontId="32" fillId="0" borderId="0" xfId="0" applyFont="1" applyAlignment="1">
      <alignment horizontal="left"/>
    </xf>
    <xf numFmtId="0" fontId="2" fillId="8" borderId="0" xfId="0" applyFont="1" applyFill="1" applyAlignment="1">
      <alignment vertical="center"/>
    </xf>
    <xf numFmtId="0" fontId="46" fillId="0" borderId="11"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1" xfId="0" applyFont="1" applyBorder="1"/>
    <xf numFmtId="0" fontId="34" fillId="13" borderId="2" xfId="0" applyFont="1" applyFill="1" applyBorder="1" applyAlignment="1">
      <alignment horizontal="center" vertical="center"/>
    </xf>
    <xf numFmtId="0" fontId="34" fillId="13" borderId="2" xfId="0" applyFont="1" applyFill="1" applyBorder="1" applyAlignment="1">
      <alignment horizontal="center" vertical="center" wrapText="1"/>
    </xf>
    <xf numFmtId="0" fontId="46" fillId="0" borderId="34" xfId="0" applyFont="1" applyBorder="1" applyAlignment="1">
      <alignment horizontal="center" vertical="center" wrapText="1"/>
    </xf>
    <xf numFmtId="0" fontId="38" fillId="0" borderId="32" xfId="0" applyFont="1" applyBorder="1" applyAlignment="1">
      <alignment horizontal="center" vertical="center"/>
    </xf>
    <xf numFmtId="0" fontId="38" fillId="0" borderId="16" xfId="0" applyFont="1" applyBorder="1" applyAlignment="1">
      <alignment horizontal="center" vertical="center"/>
    </xf>
    <xf numFmtId="0" fontId="46" fillId="0" borderId="9" xfId="0" applyFont="1" applyBorder="1" applyAlignment="1">
      <alignment horizontal="center" vertical="center" wrapText="1"/>
    </xf>
    <xf numFmtId="0" fontId="38" fillId="0" borderId="18" xfId="0" applyFont="1" applyBorder="1" applyAlignment="1">
      <alignment horizontal="center" vertical="center"/>
    </xf>
    <xf numFmtId="0" fontId="38" fillId="0" borderId="1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8" xfId="0" applyFont="1" applyBorder="1" applyAlignment="1">
      <alignment horizontal="center" vertical="center" wrapText="1"/>
    </xf>
    <xf numFmtId="0" fontId="46" fillId="0" borderId="34" xfId="0" applyFont="1" applyBorder="1"/>
    <xf numFmtId="0" fontId="38" fillId="0" borderId="32" xfId="0" applyFont="1" applyBorder="1" applyAlignment="1">
      <alignment horizontal="center" vertical="center" wrapText="1"/>
    </xf>
    <xf numFmtId="0" fontId="38" fillId="0" borderId="16" xfId="0" applyFont="1" applyBorder="1"/>
    <xf numFmtId="0" fontId="46" fillId="0" borderId="9" xfId="0" applyFont="1" applyBorder="1"/>
    <xf numFmtId="0" fontId="37" fillId="0" borderId="52" xfId="0" applyFont="1" applyBorder="1" applyAlignment="1">
      <alignment vertical="center" wrapText="1"/>
    </xf>
    <xf numFmtId="0" fontId="37" fillId="0" borderId="12" xfId="0" applyFont="1" applyBorder="1" applyAlignment="1">
      <alignment vertical="center" wrapText="1"/>
    </xf>
    <xf numFmtId="0" fontId="37" fillId="0" borderId="8" xfId="0" applyFont="1" applyBorder="1" applyAlignment="1">
      <alignment vertical="center" wrapText="1"/>
    </xf>
    <xf numFmtId="0" fontId="37" fillId="0" borderId="52" xfId="0" applyFont="1" applyBorder="1" applyAlignment="1">
      <alignment vertical="center"/>
    </xf>
    <xf numFmtId="0" fontId="37" fillId="0" borderId="37" xfId="0" applyFont="1" applyBorder="1" applyAlignment="1">
      <alignment vertical="center" wrapText="1"/>
    </xf>
    <xf numFmtId="0" fontId="37" fillId="0" borderId="37" xfId="0" applyFont="1" applyBorder="1" applyAlignment="1">
      <alignment vertical="center"/>
    </xf>
    <xf numFmtId="0" fontId="37" fillId="0" borderId="3" xfId="0" applyFont="1" applyBorder="1" applyAlignment="1">
      <alignment vertical="center"/>
    </xf>
    <xf numFmtId="0" fontId="37" fillId="0" borderId="40" xfId="0" applyFont="1" applyBorder="1" applyAlignment="1">
      <alignment vertical="center"/>
    </xf>
    <xf numFmtId="170" fontId="19" fillId="8" borderId="16" xfId="0" applyNumberFormat="1" applyFont="1" applyFill="1" applyBorder="1" applyAlignment="1">
      <alignment horizontal="center" vertical="center"/>
    </xf>
    <xf numFmtId="0" fontId="19" fillId="8" borderId="15" xfId="0" applyFont="1" applyFill="1" applyBorder="1" applyAlignment="1">
      <alignment horizontal="left" vertical="center"/>
    </xf>
    <xf numFmtId="0" fontId="48" fillId="0" borderId="0" xfId="0" applyFont="1" applyAlignment="1">
      <alignment vertical="top" wrapText="1"/>
    </xf>
    <xf numFmtId="0" fontId="13" fillId="0" borderId="0" xfId="0" applyFont="1" applyAlignment="1">
      <alignment vertical="top" wrapText="1"/>
    </xf>
    <xf numFmtId="0" fontId="13" fillId="0" borderId="0" xfId="0" applyFont="1" applyAlignment="1">
      <alignment vertical="top"/>
    </xf>
    <xf numFmtId="0" fontId="50" fillId="0" borderId="0" xfId="0" applyFont="1" applyAlignment="1">
      <alignment vertical="top" wrapText="1"/>
    </xf>
    <xf numFmtId="0" fontId="51" fillId="12" borderId="0" xfId="0" applyFont="1" applyFill="1" applyAlignment="1">
      <alignment vertical="top"/>
    </xf>
    <xf numFmtId="0" fontId="52" fillId="12" borderId="0" xfId="0" applyFont="1" applyFill="1" applyAlignment="1">
      <alignment vertical="top" wrapText="1"/>
    </xf>
    <xf numFmtId="0" fontId="51" fillId="0" borderId="0" xfId="0" applyFont="1" applyAlignment="1">
      <alignment vertical="top"/>
    </xf>
    <xf numFmtId="0" fontId="52" fillId="0" borderId="0" xfId="0" applyFont="1" applyAlignment="1">
      <alignment vertical="top" wrapText="1"/>
    </xf>
    <xf numFmtId="0" fontId="54" fillId="0" borderId="0" xfId="0" applyFont="1" applyAlignment="1">
      <alignment horizontal="left" vertical="top" wrapText="1"/>
    </xf>
    <xf numFmtId="0" fontId="38" fillId="0" borderId="18" xfId="0" applyFont="1" applyBorder="1" applyAlignment="1">
      <alignment horizontal="center" wrapText="1"/>
    </xf>
    <xf numFmtId="0" fontId="50"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13" fillId="0" borderId="0" xfId="0" applyFont="1" applyAlignment="1">
      <alignment vertical="top" wrapText="1"/>
    </xf>
    <xf numFmtId="0" fontId="49" fillId="0" borderId="0" xfId="2" applyFont="1" applyAlignment="1">
      <alignment vertical="top"/>
    </xf>
    <xf numFmtId="0" fontId="54" fillId="0" borderId="0" xfId="0" applyFont="1" applyAlignment="1">
      <alignment horizontal="left" vertical="top" wrapText="1"/>
    </xf>
    <xf numFmtId="0" fontId="13" fillId="4" borderId="0" xfId="0" applyFont="1" applyFill="1" applyAlignment="1">
      <alignment horizontal="left" vertical="center" wrapText="1"/>
    </xf>
    <xf numFmtId="0" fontId="13" fillId="2" borderId="0" xfId="0" applyFont="1" applyFill="1" applyAlignment="1">
      <alignment horizontal="left" vertical="center" wrapText="1"/>
    </xf>
    <xf numFmtId="0" fontId="13" fillId="5" borderId="0" xfId="0" applyFont="1" applyFill="1" applyAlignment="1">
      <alignment horizontal="left" vertical="center" wrapText="1"/>
    </xf>
    <xf numFmtId="0" fontId="53" fillId="0" borderId="0" xfId="0" applyFont="1" applyAlignment="1">
      <alignment vertical="top" wrapText="1"/>
    </xf>
    <xf numFmtId="0" fontId="13" fillId="0" borderId="0" xfId="0" applyFont="1" applyAlignment="1">
      <alignment horizontal="left" vertical="top"/>
    </xf>
    <xf numFmtId="0" fontId="56" fillId="0" borderId="0" xfId="0" applyFont="1" applyAlignment="1">
      <alignment vertical="top" wrapText="1"/>
    </xf>
    <xf numFmtId="0" fontId="57" fillId="0" borderId="0" xfId="0" applyFont="1" applyAlignment="1">
      <alignment vertical="top" wrapText="1"/>
    </xf>
    <xf numFmtId="0" fontId="13" fillId="0" borderId="0" xfId="0" applyFont="1" applyAlignment="1">
      <alignment vertical="top"/>
    </xf>
    <xf numFmtId="0" fontId="26" fillId="6" borderId="0" xfId="0" applyFont="1" applyFill="1" applyAlignment="1">
      <alignment horizontal="left" vertical="center" wrapText="1"/>
    </xf>
    <xf numFmtId="0" fontId="33" fillId="0" borderId="67"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8" xfId="0" applyFont="1" applyBorder="1" applyAlignment="1">
      <alignment horizontal="center" vertical="center"/>
    </xf>
    <xf numFmtId="0" fontId="33" fillId="0" borderId="53" xfId="0" applyFont="1" applyBorder="1" applyAlignment="1">
      <alignment horizontal="center" vertical="center"/>
    </xf>
    <xf numFmtId="9" fontId="33" fillId="0" borderId="32" xfId="0" applyNumberFormat="1"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42" xfId="0" applyFont="1" applyBorder="1" applyAlignment="1">
      <alignment horizontal="center" vertical="center" wrapText="1"/>
    </xf>
    <xf numFmtId="0" fontId="33" fillId="0" borderId="15" xfId="0" applyFont="1" applyBorder="1" applyAlignment="1">
      <alignment horizontal="center" vertical="center"/>
    </xf>
    <xf numFmtId="0" fontId="33" fillId="0" borderId="17" xfId="0" applyFont="1" applyBorder="1" applyAlignment="1">
      <alignment horizontal="center" vertical="center"/>
    </xf>
    <xf numFmtId="9" fontId="33" fillId="0" borderId="22" xfId="0" applyNumberFormat="1" applyFont="1" applyBorder="1" applyAlignment="1">
      <alignment horizontal="center" vertical="center"/>
    </xf>
    <xf numFmtId="0" fontId="33" fillId="0" borderId="35" xfId="0" applyFont="1" applyBorder="1" applyAlignment="1">
      <alignment horizontal="center" vertical="center"/>
    </xf>
    <xf numFmtId="0" fontId="33" fillId="0" borderId="66" xfId="0" applyFont="1" applyBorder="1" applyAlignment="1">
      <alignment horizontal="center" vertical="center"/>
    </xf>
    <xf numFmtId="0" fontId="33" fillId="0" borderId="53" xfId="0" applyFont="1" applyBorder="1" applyAlignment="1">
      <alignment horizontal="center" vertical="center" wrapText="1"/>
    </xf>
    <xf numFmtId="9" fontId="33" fillId="0" borderId="22" xfId="0" applyNumberFormat="1" applyFont="1" applyBorder="1" applyAlignment="1">
      <alignment horizontal="center" vertical="center" wrapText="1"/>
    </xf>
    <xf numFmtId="0" fontId="33" fillId="0" borderId="35"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0" xfId="0" applyFont="1" applyAlignment="1">
      <alignment horizontal="left" wrapText="1"/>
    </xf>
    <xf numFmtId="0" fontId="33" fillId="0" borderId="15" xfId="0" applyFont="1" applyBorder="1" applyAlignment="1">
      <alignment horizontal="center" vertical="center" wrapText="1"/>
    </xf>
    <xf numFmtId="0" fontId="33" fillId="0" borderId="17" xfId="0" applyFont="1" applyBorder="1" applyAlignment="1">
      <alignment horizontal="center" vertical="center" wrapText="1"/>
    </xf>
    <xf numFmtId="9" fontId="33" fillId="0" borderId="35" xfId="0" applyNumberFormat="1" applyFont="1" applyBorder="1" applyAlignment="1">
      <alignment horizontal="center" vertical="center"/>
    </xf>
    <xf numFmtId="9" fontId="33" fillId="0" borderId="66" xfId="0" applyNumberFormat="1" applyFont="1" applyBorder="1" applyAlignment="1">
      <alignment horizontal="center" vertical="center"/>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24" xfId="0" applyFont="1" applyBorder="1" applyAlignment="1">
      <alignment horizontal="center" vertical="center" wrapText="1"/>
    </xf>
    <xf numFmtId="0" fontId="26" fillId="6" borderId="0" xfId="0" applyFont="1" applyFill="1" applyAlignment="1">
      <alignment vertical="center" wrapText="1"/>
    </xf>
    <xf numFmtId="0" fontId="10" fillId="6" borderId="0" xfId="0" applyFont="1" applyFill="1" applyAlignment="1">
      <alignment vertical="center" wrapText="1"/>
    </xf>
    <xf numFmtId="0" fontId="2" fillId="8" borderId="22" xfId="0" applyFont="1" applyFill="1" applyBorder="1" applyAlignment="1">
      <alignment horizontal="center" vertical="center" wrapText="1"/>
    </xf>
    <xf numFmtId="0" fontId="0" fillId="8" borderId="35" xfId="0" applyFill="1" applyBorder="1" applyAlignment="1">
      <alignment horizontal="center" vertical="center"/>
    </xf>
    <xf numFmtId="0" fontId="0" fillId="8" borderId="24" xfId="0" applyFill="1" applyBorder="1" applyAlignment="1">
      <alignment horizontal="center" vertical="center"/>
    </xf>
    <xf numFmtId="0" fontId="2" fillId="4" borderId="31" xfId="0" applyFont="1" applyFill="1" applyBorder="1" applyAlignment="1">
      <alignment horizontal="center" vertical="center"/>
    </xf>
    <xf numFmtId="0" fontId="0" fillId="4" borderId="12" xfId="0" applyFill="1" applyBorder="1" applyAlignment="1">
      <alignment horizontal="center" vertical="center"/>
    </xf>
    <xf numFmtId="0" fontId="19" fillId="8" borderId="0" xfId="0" applyFont="1" applyFill="1" applyAlignment="1">
      <alignment vertical="center" wrapText="1"/>
    </xf>
    <xf numFmtId="0" fontId="0" fillId="0" borderId="0" xfId="0" applyAlignment="1">
      <alignment vertical="center"/>
    </xf>
    <xf numFmtId="0" fontId="21" fillId="8" borderId="42" xfId="0" applyFont="1" applyFill="1" applyBorder="1" applyAlignment="1">
      <alignment horizontal="left" vertical="center" wrapText="1"/>
    </xf>
    <xf numFmtId="0" fontId="21" fillId="8" borderId="34" xfId="0" applyFont="1" applyFill="1" applyBorder="1" applyAlignment="1">
      <alignment horizontal="left" vertical="center" wrapText="1"/>
    </xf>
    <xf numFmtId="0" fontId="19" fillId="8" borderId="15" xfId="0" applyFont="1" applyFill="1" applyBorder="1" applyAlignment="1">
      <alignment vertical="center"/>
    </xf>
    <xf numFmtId="0" fontId="19" fillId="8" borderId="11" xfId="0" applyFont="1" applyFill="1" applyBorder="1" applyAlignment="1">
      <alignment vertical="center"/>
    </xf>
    <xf numFmtId="0" fontId="19" fillId="8" borderId="17" xfId="0" applyFont="1" applyFill="1" applyBorder="1" applyAlignment="1">
      <alignment vertical="center"/>
    </xf>
    <xf numFmtId="0" fontId="19" fillId="8" borderId="9" xfId="0" applyFont="1" applyFill="1" applyBorder="1" applyAlignment="1">
      <alignment vertical="center"/>
    </xf>
    <xf numFmtId="168" fontId="0" fillId="0" borderId="0" xfId="0" applyNumberFormat="1" applyAlignment="1">
      <alignment horizontal="left"/>
    </xf>
    <xf numFmtId="0" fontId="19" fillId="8" borderId="15" xfId="0" applyFont="1" applyFill="1" applyBorder="1" applyAlignment="1">
      <alignment vertical="center" wrapText="1"/>
    </xf>
    <xf numFmtId="0" fontId="19" fillId="8" borderId="11" xfId="0" applyFont="1" applyFill="1" applyBorder="1" applyAlignment="1">
      <alignment vertical="center" wrapText="1"/>
    </xf>
    <xf numFmtId="0" fontId="0" fillId="0" borderId="31" xfId="0"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64" xfId="0" applyBorder="1" applyAlignment="1">
      <alignment horizontal="center" vertical="center"/>
    </xf>
    <xf numFmtId="6" fontId="0" fillId="0" borderId="55" xfId="0" applyNumberFormat="1" applyBorder="1"/>
    <xf numFmtId="0" fontId="2" fillId="0" borderId="63" xfId="0" applyFont="1" applyBorder="1" applyAlignment="1">
      <alignment horizontal="left" vertical="center"/>
    </xf>
    <xf numFmtId="0" fontId="2" fillId="0" borderId="14" xfId="0" applyFont="1" applyBorder="1" applyAlignment="1">
      <alignment horizontal="left" vertical="center"/>
    </xf>
    <xf numFmtId="0" fontId="2" fillId="0" borderId="44" xfId="0" applyFont="1" applyBorder="1" applyAlignment="1">
      <alignment horizontal="left" vertical="center"/>
    </xf>
    <xf numFmtId="0" fontId="0" fillId="4" borderId="63" xfId="0" applyFill="1" applyBorder="1" applyAlignment="1">
      <alignment horizontal="center" vertical="center"/>
    </xf>
    <xf numFmtId="0" fontId="0" fillId="0" borderId="52" xfId="0" applyBorder="1" applyAlignment="1">
      <alignment horizontal="center"/>
    </xf>
    <xf numFmtId="0" fontId="0" fillId="4" borderId="33" xfId="0" applyFill="1" applyBorder="1" applyAlignment="1">
      <alignment horizontal="center" vertical="center"/>
    </xf>
    <xf numFmtId="0" fontId="0" fillId="0" borderId="8" xfId="0" applyBorder="1" applyAlignment="1">
      <alignment horizontal="center"/>
    </xf>
    <xf numFmtId="0" fontId="0" fillId="4" borderId="31" xfId="0" applyFill="1" applyBorder="1" applyAlignment="1">
      <alignment horizontal="left" vertical="center" wrapText="1"/>
    </xf>
    <xf numFmtId="0" fontId="0" fillId="4" borderId="12" xfId="0" applyFill="1" applyBorder="1" applyAlignment="1">
      <alignment horizontal="left" vertical="center" wrapText="1"/>
    </xf>
    <xf numFmtId="0" fontId="0" fillId="4" borderId="33" xfId="0" applyFill="1" applyBorder="1" applyAlignment="1">
      <alignment horizontal="left" vertical="center" wrapText="1"/>
    </xf>
    <xf numFmtId="0" fontId="0" fillId="4" borderId="8" xfId="0" applyFill="1" applyBorder="1" applyAlignment="1">
      <alignment horizontal="left" vertical="center" wrapText="1"/>
    </xf>
    <xf numFmtId="0" fontId="0" fillId="4" borderId="31" xfId="0" applyFill="1" applyBorder="1"/>
    <xf numFmtId="0" fontId="0" fillId="4" borderId="5" xfId="0" applyFill="1" applyBorder="1"/>
    <xf numFmtId="0" fontId="0" fillId="4" borderId="41" xfId="0" applyFill="1" applyBorder="1"/>
    <xf numFmtId="0" fontId="4" fillId="0" borderId="20" xfId="0" applyFont="1" applyBorder="1" applyAlignment="1">
      <alignment vertical="center"/>
    </xf>
    <xf numFmtId="0" fontId="4" fillId="0" borderId="10"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1" xfId="0" applyFont="1" applyBorder="1" applyAlignment="1">
      <alignment vertical="center"/>
    </xf>
    <xf numFmtId="0" fontId="4" fillId="0" borderId="40" xfId="0" applyFont="1" applyBorder="1" applyAlignment="1">
      <alignment vertical="center"/>
    </xf>
    <xf numFmtId="0" fontId="2" fillId="0" borderId="34" xfId="0" applyFont="1" applyBorder="1" applyAlignment="1">
      <alignment horizontal="center" vertical="center"/>
    </xf>
    <xf numFmtId="0" fontId="0" fillId="0" borderId="11" xfId="0" applyBorder="1" applyAlignment="1">
      <alignment horizontal="center" vertical="center"/>
    </xf>
    <xf numFmtId="0" fontId="2" fillId="0" borderId="63" xfId="0" applyFont="1" applyBorder="1" applyAlignment="1">
      <alignment vertical="center"/>
    </xf>
    <xf numFmtId="0" fontId="2" fillId="0" borderId="14" xfId="0" applyFont="1" applyBorder="1" applyAlignment="1">
      <alignment vertical="center"/>
    </xf>
    <xf numFmtId="0" fontId="2" fillId="0" borderId="44" xfId="0" applyFont="1" applyBorder="1" applyAlignment="1">
      <alignment vertical="center"/>
    </xf>
    <xf numFmtId="0" fontId="0" fillId="0" borderId="31" xfId="0" applyBorder="1" applyAlignment="1">
      <alignment vertical="center"/>
    </xf>
    <xf numFmtId="0" fontId="0" fillId="0" borderId="5" xfId="0" applyBorder="1" applyAlignment="1">
      <alignment vertical="center"/>
    </xf>
    <xf numFmtId="0" fontId="0" fillId="0" borderId="41" xfId="0" applyBorder="1" applyAlignment="1">
      <alignment vertical="center"/>
    </xf>
    <xf numFmtId="0" fontId="2" fillId="8" borderId="11" xfId="0" applyFont="1" applyFill="1" applyBorder="1" applyAlignment="1">
      <alignment horizontal="center" vertical="center"/>
    </xf>
    <xf numFmtId="0" fontId="2" fillId="8" borderId="16" xfId="0" applyFont="1" applyFill="1" applyBorder="1" applyAlignment="1">
      <alignment horizontal="center" vertical="center"/>
    </xf>
    <xf numFmtId="0" fontId="0" fillId="0" borderId="3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169" fontId="0" fillId="4" borderId="31" xfId="0" applyNumberFormat="1" applyFill="1" applyBorder="1"/>
    <xf numFmtId="169" fontId="0" fillId="4" borderId="5" xfId="0" applyNumberFormat="1" applyFill="1" applyBorder="1"/>
    <xf numFmtId="169" fontId="0" fillId="4" borderId="41" xfId="0" applyNumberFormat="1" applyFill="1" applyBorder="1"/>
    <xf numFmtId="0" fontId="0" fillId="4" borderId="33" xfId="0" applyFill="1" applyBorder="1"/>
    <xf numFmtId="0" fontId="0" fillId="4" borderId="7" xfId="0" applyFill="1" applyBorder="1"/>
    <xf numFmtId="0" fontId="0" fillId="4" borderId="64" xfId="0" applyFill="1" applyBorder="1"/>
    <xf numFmtId="0" fontId="4" fillId="0" borderId="13" xfId="0" applyFont="1" applyBorder="1" applyAlignment="1">
      <alignment vertical="center"/>
    </xf>
    <xf numFmtId="0" fontId="4" fillId="0" borderId="14" xfId="0" applyFont="1" applyBorder="1" applyAlignment="1">
      <alignment vertical="center"/>
    </xf>
    <xf numFmtId="0" fontId="4" fillId="0" borderId="52" xfId="0" applyFont="1"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0" fillId="0" borderId="31" xfId="0" applyBorder="1"/>
    <xf numFmtId="0" fontId="0" fillId="0" borderId="5" xfId="0" applyBorder="1"/>
    <xf numFmtId="0" fontId="0" fillId="0" borderId="41" xfId="0" applyBorder="1"/>
    <xf numFmtId="0" fontId="0" fillId="0" borderId="3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69" fontId="9" fillId="0" borderId="33" xfId="0" applyNumberFormat="1" applyFont="1" applyBorder="1"/>
    <xf numFmtId="169" fontId="9" fillId="0" borderId="7" xfId="0" applyNumberFormat="1" applyFont="1" applyBorder="1"/>
    <xf numFmtId="169" fontId="9" fillId="0" borderId="64" xfId="0" applyNumberFormat="1" applyFont="1" applyBorder="1"/>
    <xf numFmtId="0" fontId="0" fillId="0" borderId="55" xfId="0" applyBorder="1"/>
    <xf numFmtId="0" fontId="0" fillId="0" borderId="55" xfId="0" applyBorder="1" applyAlignment="1">
      <alignment vertical="center"/>
    </xf>
    <xf numFmtId="0" fontId="4" fillId="0" borderId="44" xfId="0" applyFont="1" applyBorder="1" applyAlignment="1">
      <alignment vertical="center"/>
    </xf>
    <xf numFmtId="0" fontId="2" fillId="8" borderId="19" xfId="0" applyFont="1" applyFill="1" applyBorder="1"/>
    <xf numFmtId="0" fontId="2" fillId="8" borderId="5" xfId="0" applyFont="1" applyFill="1" applyBorder="1"/>
    <xf numFmtId="0" fontId="2" fillId="8" borderId="41" xfId="0" applyFont="1" applyFill="1" applyBorder="1"/>
    <xf numFmtId="0" fontId="0" fillId="0" borderId="19" xfId="0" applyBorder="1"/>
    <xf numFmtId="0" fontId="0" fillId="0" borderId="12" xfId="0" applyBorder="1"/>
    <xf numFmtId="0" fontId="4" fillId="0" borderId="42" xfId="0" applyFont="1" applyBorder="1" applyAlignment="1">
      <alignment horizontal="left" vertical="center" wrapText="1"/>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168" fontId="0" fillId="0" borderId="31" xfId="0" applyNumberFormat="1" applyBorder="1" applyAlignment="1">
      <alignment vertical="center"/>
    </xf>
    <xf numFmtId="168" fontId="0" fillId="0" borderId="5" xfId="0" applyNumberFormat="1" applyBorder="1" applyAlignment="1">
      <alignment vertical="center"/>
    </xf>
    <xf numFmtId="168" fontId="0" fillId="0" borderId="41" xfId="0" applyNumberFormat="1" applyBorder="1" applyAlignment="1">
      <alignment vertical="center"/>
    </xf>
    <xf numFmtId="0" fontId="2" fillId="0" borderId="1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4" xfId="0" applyFont="1" applyBorder="1" applyAlignment="1">
      <alignment horizontal="center" vertical="center"/>
    </xf>
    <xf numFmtId="0" fontId="0" fillId="7" borderId="31" xfId="0" applyFill="1" applyBorder="1" applyAlignment="1">
      <alignment horizontal="left" vertical="center" wrapText="1"/>
    </xf>
    <xf numFmtId="0" fontId="0" fillId="7" borderId="12" xfId="0" applyFill="1" applyBorder="1" applyAlignment="1">
      <alignment horizontal="left" vertical="center" wrapText="1"/>
    </xf>
    <xf numFmtId="0" fontId="0" fillId="4" borderId="7" xfId="0" applyFill="1" applyBorder="1" applyAlignment="1">
      <alignment horizontal="left" vertical="center" wrapText="1"/>
    </xf>
    <xf numFmtId="0" fontId="0" fillId="4" borderId="5" xfId="0" applyFill="1" applyBorder="1" applyAlignment="1">
      <alignment horizontal="left" vertical="center" wrapText="1"/>
    </xf>
    <xf numFmtId="0" fontId="0" fillId="7" borderId="5" xfId="0" applyFill="1" applyBorder="1" applyAlignment="1">
      <alignment horizontal="left" vertical="center" wrapText="1"/>
    </xf>
    <xf numFmtId="0" fontId="0" fillId="7" borderId="63" xfId="0" applyFill="1" applyBorder="1" applyAlignment="1">
      <alignment horizontal="left" vertical="center" wrapText="1"/>
    </xf>
    <xf numFmtId="0" fontId="0" fillId="7" borderId="52" xfId="0" applyFill="1" applyBorder="1" applyAlignment="1">
      <alignment horizontal="left" vertical="center" wrapText="1"/>
    </xf>
    <xf numFmtId="0" fontId="0" fillId="0" borderId="0" xfId="0" applyAlignment="1">
      <alignment horizontal="left" vertical="center" wrapText="1"/>
    </xf>
    <xf numFmtId="0" fontId="0" fillId="4" borderId="63" xfId="0" applyFill="1" applyBorder="1" applyAlignment="1">
      <alignment horizontal="left" vertical="center" wrapText="1"/>
    </xf>
    <xf numFmtId="0" fontId="0" fillId="4" borderId="52" xfId="0" applyFill="1" applyBorder="1" applyAlignment="1">
      <alignment horizontal="left" vertical="center" wrapText="1"/>
    </xf>
    <xf numFmtId="0" fontId="2" fillId="0" borderId="13" xfId="0" applyFont="1" applyBorder="1" applyAlignment="1">
      <alignment horizontal="center" vertical="center"/>
    </xf>
    <xf numFmtId="0" fontId="2" fillId="0" borderId="44"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68" fontId="0" fillId="4" borderId="31" xfId="0" applyNumberFormat="1" applyFill="1" applyBorder="1" applyAlignment="1">
      <alignment vertical="center"/>
    </xf>
    <xf numFmtId="168" fontId="0" fillId="4" borderId="5" xfId="0" applyNumberFormat="1" applyFill="1" applyBorder="1" applyAlignment="1">
      <alignment vertical="center"/>
    </xf>
    <xf numFmtId="168" fontId="0" fillId="4" borderId="41" xfId="0" applyNumberFormat="1" applyFill="1" applyBorder="1" applyAlignment="1">
      <alignment vertic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168" fontId="0" fillId="0" borderId="50" xfId="0" applyNumberFormat="1" applyBorder="1" applyAlignment="1">
      <alignment horizontal="left"/>
    </xf>
    <xf numFmtId="168" fontId="0" fillId="0" borderId="46" xfId="0" applyNumberFormat="1" applyBorder="1" applyAlignment="1">
      <alignment horizontal="left"/>
    </xf>
    <xf numFmtId="168" fontId="0" fillId="4" borderId="33" xfId="0" applyNumberFormat="1" applyFill="1" applyBorder="1" applyAlignment="1">
      <alignment vertical="center"/>
    </xf>
    <xf numFmtId="168" fontId="0" fillId="4" borderId="7" xfId="0" applyNumberFormat="1" applyFill="1" applyBorder="1" applyAlignment="1">
      <alignment vertical="center"/>
    </xf>
    <xf numFmtId="168" fontId="0" fillId="4" borderId="64" xfId="0" applyNumberFormat="1" applyFill="1" applyBorder="1" applyAlignment="1">
      <alignment vertical="center"/>
    </xf>
    <xf numFmtId="0" fontId="2" fillId="0" borderId="50" xfId="0" applyFont="1" applyBorder="1" applyAlignment="1">
      <alignment vertical="center" wrapText="1"/>
    </xf>
    <xf numFmtId="0" fontId="0" fillId="4" borderId="11" xfId="0" applyFill="1" applyBorder="1" applyAlignment="1">
      <alignment wrapText="1"/>
    </xf>
    <xf numFmtId="0" fontId="2" fillId="0" borderId="5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8" fillId="0" borderId="0" xfId="0" applyFont="1" applyAlignment="1">
      <alignment horizontal="left" vertical="top" wrapText="1"/>
    </xf>
    <xf numFmtId="0" fontId="2" fillId="0" borderId="50" xfId="0" applyFont="1" applyBorder="1" applyAlignment="1">
      <alignment wrapText="1"/>
    </xf>
    <xf numFmtId="0" fontId="0" fillId="0" borderId="6" xfId="0" applyBorder="1" applyAlignment="1">
      <alignment wrapText="1"/>
    </xf>
    <xf numFmtId="0" fontId="0" fillId="0" borderId="2" xfId="0" applyBorder="1" applyAlignment="1">
      <alignment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1" xfId="0" applyFont="1" applyBorder="1" applyAlignment="1">
      <alignment horizontal="center" vertical="center" wrapText="1"/>
    </xf>
    <xf numFmtId="0" fontId="0" fillId="4" borderId="11" xfId="0" applyFill="1" applyBorder="1" applyAlignment="1">
      <alignment horizontal="left" vertical="center"/>
    </xf>
    <xf numFmtId="0" fontId="0" fillId="4" borderId="16" xfId="0" applyFill="1" applyBorder="1" applyAlignment="1">
      <alignment horizontal="left" vertical="center"/>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0" fillId="4" borderId="34" xfId="0" applyFill="1" applyBorder="1" applyAlignment="1">
      <alignment horizontal="left" vertical="center"/>
    </xf>
    <xf numFmtId="0" fontId="0" fillId="4" borderId="32" xfId="0" applyFill="1" applyBorder="1" applyAlignment="1">
      <alignment horizontal="left" vertical="center"/>
    </xf>
    <xf numFmtId="0" fontId="0" fillId="0" borderId="43" xfId="0" applyBorder="1"/>
    <xf numFmtId="0" fontId="0" fillId="0" borderId="66" xfId="0" applyBorder="1"/>
    <xf numFmtId="0" fontId="0" fillId="4" borderId="9" xfId="0" applyFill="1" applyBorder="1" applyAlignment="1">
      <alignment horizontal="left" vertical="center"/>
    </xf>
    <xf numFmtId="0" fontId="0" fillId="4" borderId="18" xfId="0" applyFill="1"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left" vertical="center"/>
    </xf>
    <xf numFmtId="0" fontId="16" fillId="8" borderId="42" xfId="0" applyFont="1" applyFill="1" applyBorder="1" applyAlignment="1">
      <alignment horizontal="center"/>
    </xf>
    <xf numFmtId="0" fontId="16" fillId="8" borderId="32" xfId="0" applyFont="1" applyFill="1" applyBorder="1" applyAlignment="1">
      <alignment horizontal="center"/>
    </xf>
    <xf numFmtId="0" fontId="16" fillId="8" borderId="34" xfId="0" applyFont="1" applyFill="1" applyBorder="1" applyAlignment="1">
      <alignment horizontal="center"/>
    </xf>
    <xf numFmtId="164" fontId="6" fillId="4" borderId="16" xfId="2" applyNumberFormat="1" applyFill="1" applyBorder="1" applyAlignment="1">
      <alignment vertical="center"/>
    </xf>
  </cellXfs>
  <cellStyles count="8">
    <cellStyle name="Comma 2" xfId="5" xr:uid="{F6F02DD9-6893-40ED-8431-33A1146E6297}"/>
    <cellStyle name="Comma 3" xfId="7" xr:uid="{5BF30DF5-F8F7-4A87-8856-CF71E075C296}"/>
    <cellStyle name="Currency 2" xfId="4" xr:uid="{C3CEC432-3798-49D6-AE50-35D36B2940B3}"/>
    <cellStyle name="Currency 3" xfId="6" xr:uid="{F85F7EEA-0AE1-4E33-A453-0B4EAA9E9FF2}"/>
    <cellStyle name="Hyperlink" xfId="2" builtinId="8"/>
    <cellStyle name="Normal" xfId="0" builtinId="0"/>
    <cellStyle name="Normal 2" xfId="3" xr:uid="{BDF85F66-4666-4681-B042-819236D19C40}"/>
    <cellStyle name="Percent" xfId="1" builtinId="5"/>
  </cellStyles>
  <dxfs count="13">
    <dxf>
      <fill>
        <patternFill>
          <bgColor rgb="FFFFFF00"/>
        </patternFill>
      </fill>
    </dxf>
    <dxf>
      <font>
        <color rgb="FF9C0006"/>
      </font>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006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120015</xdr:colOff>
      <xdr:row>0</xdr:row>
      <xdr:rowOff>81916</xdr:rowOff>
    </xdr:from>
    <xdr:to>
      <xdr:col>0</xdr:col>
      <xdr:colOff>2284035</xdr:colOff>
      <xdr:row>0</xdr:row>
      <xdr:rowOff>923925</xdr:rowOff>
    </xdr:to>
    <xdr:pic>
      <xdr:nvPicPr>
        <xdr:cNvPr id="3" name="Picture 2">
          <a:extLst>
            <a:ext uri="{FF2B5EF4-FFF2-40B4-BE49-F238E27FC236}">
              <a16:creationId xmlns:a16="http://schemas.microsoft.com/office/drawing/2014/main" id="{2C35027E-C94C-400B-A3DA-38DBF72E1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 y="81916"/>
          <a:ext cx="2164020" cy="8420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rbongrants@dwer.w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dcceew.gov.au/climate-change/publications/national-greenhouse-accounts-factors"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cceew.gov.au/climate-change/publications/national-greenhouse-accounts-factors-2023" TargetMode="External"/><Relationship Id="rId2" Type="http://schemas.openxmlformats.org/officeDocument/2006/relationships/hyperlink" Target="https://www.cleanenergyregulator.gov.au/NGER/The-safeguard-mechanism" TargetMode="External"/><Relationship Id="rId1" Type="http://schemas.openxmlformats.org/officeDocument/2006/relationships/hyperlink" Target="https://www.cleanenergyregulator.gov.au/OSR/ANREU/types-of-emissions-units/australian-carbon-credit-un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79DE-07DE-4CA8-A0D3-9AA1307FF639}">
  <dimension ref="A1:B61"/>
  <sheetViews>
    <sheetView showGridLines="0" topLeftCell="A51" zoomScaleNormal="100" zoomScaleSheetLayoutView="100" workbookViewId="0">
      <selection activeCell="A59" sqref="A59:B59"/>
    </sheetView>
  </sheetViews>
  <sheetFormatPr defaultColWidth="9.140625" defaultRowHeight="14.25"/>
  <cols>
    <col min="1" max="1" width="37.28515625" style="26" customWidth="1"/>
    <col min="2" max="2" width="86.7109375" style="26" customWidth="1"/>
    <col min="3" max="16384" width="9.140625" style="26"/>
  </cols>
  <sheetData>
    <row r="1" spans="1:2" s="262" customFormat="1" ht="90" customHeight="1">
      <c r="A1" s="179"/>
      <c r="B1" s="179" t="s">
        <v>360</v>
      </c>
    </row>
    <row r="2" spans="1:2" s="262" customFormat="1" ht="40.15" customHeight="1">
      <c r="A2" s="328" t="s">
        <v>325</v>
      </c>
      <c r="B2" s="328"/>
    </row>
    <row r="3" spans="1:2" ht="26.25">
      <c r="A3" s="329" t="s">
        <v>0</v>
      </c>
      <c r="B3" s="329"/>
    </row>
    <row r="4" spans="1:2" s="319" customFormat="1" ht="202.5" customHeight="1">
      <c r="A4" s="330" t="s">
        <v>398</v>
      </c>
      <c r="B4" s="330"/>
    </row>
    <row r="5" spans="1:2" s="319" customFormat="1" ht="54" customHeight="1">
      <c r="A5" s="330" t="s">
        <v>378</v>
      </c>
      <c r="B5" s="330"/>
    </row>
    <row r="6" spans="1:2" s="319" customFormat="1">
      <c r="A6" s="331"/>
      <c r="B6" s="331"/>
    </row>
    <row r="7" spans="1:2" ht="40.9" customHeight="1">
      <c r="A7" s="327" t="s">
        <v>326</v>
      </c>
      <c r="B7" s="327"/>
    </row>
    <row r="8" spans="1:2" ht="26.25">
      <c r="A8" s="329" t="s">
        <v>1</v>
      </c>
      <c r="B8" s="329"/>
    </row>
    <row r="9" spans="1:2" ht="16.5" customHeight="1">
      <c r="A9" s="317"/>
      <c r="B9" s="317"/>
    </row>
    <row r="10" spans="1:2" ht="26.25">
      <c r="A10" s="321" t="s">
        <v>367</v>
      </c>
      <c r="B10" s="322"/>
    </row>
    <row r="11" spans="1:2" ht="26.25">
      <c r="A11" s="323"/>
      <c r="B11" s="324"/>
    </row>
    <row r="12" spans="1:2" s="319" customFormat="1">
      <c r="A12" s="330" t="s">
        <v>2</v>
      </c>
      <c r="B12" s="330"/>
    </row>
    <row r="13" spans="1:2" s="262" customFormat="1">
      <c r="A13" s="333" t="s">
        <v>3</v>
      </c>
      <c r="B13" s="333"/>
    </row>
    <row r="14" spans="1:2" s="262" customFormat="1">
      <c r="A14" s="334" t="s">
        <v>4</v>
      </c>
      <c r="B14" s="334"/>
    </row>
    <row r="15" spans="1:2" s="262" customFormat="1" ht="58.5" customHeight="1">
      <c r="A15" s="335" t="s">
        <v>368</v>
      </c>
      <c r="B15" s="335"/>
    </row>
    <row r="16" spans="1:2" s="319" customFormat="1">
      <c r="A16" s="330" t="s">
        <v>327</v>
      </c>
      <c r="B16" s="330"/>
    </row>
    <row r="17" spans="1:2">
      <c r="A17" s="330"/>
      <c r="B17" s="330"/>
    </row>
    <row r="18" spans="1:2" ht="26.25">
      <c r="A18" s="329" t="s">
        <v>168</v>
      </c>
      <c r="B18" s="329"/>
    </row>
    <row r="19" spans="1:2" ht="20.25">
      <c r="A19" s="336" t="s">
        <v>5</v>
      </c>
      <c r="B19" s="336"/>
    </row>
    <row r="20" spans="1:2" ht="52.5" customHeight="1">
      <c r="A20" s="330" t="s">
        <v>379</v>
      </c>
      <c r="B20" s="330"/>
    </row>
    <row r="21" spans="1:2">
      <c r="A21" s="318"/>
      <c r="B21" s="318"/>
    </row>
    <row r="22" spans="1:2" ht="20.25">
      <c r="A22" s="336" t="s">
        <v>6</v>
      </c>
      <c r="B22" s="336"/>
    </row>
    <row r="23" spans="1:2" ht="33" customHeight="1">
      <c r="A23" s="332" t="s">
        <v>177</v>
      </c>
      <c r="B23" s="332"/>
    </row>
    <row r="24" spans="1:2">
      <c r="A24" s="325"/>
      <c r="B24" s="325"/>
    </row>
    <row r="25" spans="1:2" ht="20.25">
      <c r="A25" s="336" t="s">
        <v>7</v>
      </c>
      <c r="B25" s="336"/>
    </row>
    <row r="26" spans="1:2">
      <c r="A26" s="330" t="s">
        <v>8</v>
      </c>
      <c r="B26" s="330"/>
    </row>
    <row r="27" spans="1:2">
      <c r="A27" s="318"/>
      <c r="B27" s="318"/>
    </row>
    <row r="28" spans="1:2" ht="20.25">
      <c r="A28" s="336" t="s">
        <v>9</v>
      </c>
      <c r="B28" s="336"/>
    </row>
    <row r="29" spans="1:2" ht="88.5" customHeight="1">
      <c r="A29" s="330" t="s">
        <v>225</v>
      </c>
      <c r="B29" s="330"/>
    </row>
    <row r="30" spans="1:2">
      <c r="A30" s="330"/>
      <c r="B30" s="330"/>
    </row>
    <row r="31" spans="1:2" s="319" customFormat="1" ht="26.25">
      <c r="A31" s="329" t="s">
        <v>169</v>
      </c>
      <c r="B31" s="329"/>
    </row>
    <row r="32" spans="1:2" s="319" customFormat="1">
      <c r="A32" s="330" t="s">
        <v>10</v>
      </c>
      <c r="B32" s="330"/>
    </row>
    <row r="34" spans="1:2" s="319" customFormat="1" ht="20.25">
      <c r="A34" s="336" t="s">
        <v>328</v>
      </c>
      <c r="B34" s="336"/>
    </row>
    <row r="35" spans="1:2" ht="79.5" customHeight="1">
      <c r="A35" s="327" t="s">
        <v>384</v>
      </c>
      <c r="B35" s="327"/>
    </row>
    <row r="36" spans="1:2" s="319" customFormat="1" ht="69" customHeight="1">
      <c r="A36" s="327" t="s">
        <v>170</v>
      </c>
      <c r="B36" s="327"/>
    </row>
    <row r="37" spans="1:2" s="319" customFormat="1" ht="39" customHeight="1">
      <c r="A37" s="330" t="s">
        <v>369</v>
      </c>
      <c r="B37" s="330"/>
    </row>
    <row r="38" spans="1:2" s="319" customFormat="1" ht="24" customHeight="1">
      <c r="A38" s="337" t="s">
        <v>329</v>
      </c>
      <c r="B38" s="337"/>
    </row>
    <row r="39" spans="1:2" ht="20.25" customHeight="1">
      <c r="A39" s="330" t="s">
        <v>330</v>
      </c>
      <c r="B39" s="330"/>
    </row>
    <row r="40" spans="1:2" ht="24.75" customHeight="1">
      <c r="A40" s="331" t="s">
        <v>166</v>
      </c>
      <c r="B40" s="331"/>
    </row>
    <row r="41" spans="1:2">
      <c r="A41" s="330"/>
      <c r="B41" s="330"/>
    </row>
    <row r="42" spans="1:2" ht="20.25">
      <c r="A42" s="338" t="s">
        <v>11</v>
      </c>
      <c r="B42" s="338"/>
    </row>
    <row r="43" spans="1:2" ht="73.5" customHeight="1">
      <c r="A43" s="327" t="s">
        <v>380</v>
      </c>
      <c r="B43" s="327"/>
    </row>
    <row r="44" spans="1:2">
      <c r="A44" s="320"/>
      <c r="B44" s="320"/>
    </row>
    <row r="45" spans="1:2" ht="20.25">
      <c r="A45" s="338" t="s">
        <v>12</v>
      </c>
      <c r="B45" s="338"/>
    </row>
    <row r="46" spans="1:2" ht="50.25" customHeight="1">
      <c r="A46" s="330" t="s">
        <v>381</v>
      </c>
      <c r="B46" s="330"/>
    </row>
    <row r="47" spans="1:2" ht="69" customHeight="1">
      <c r="A47" s="330" t="s">
        <v>364</v>
      </c>
      <c r="B47" s="330"/>
    </row>
    <row r="48" spans="1:2" ht="33.75" customHeight="1">
      <c r="A48" s="330" t="s">
        <v>331</v>
      </c>
      <c r="B48" s="330"/>
    </row>
    <row r="50" spans="1:2" ht="20.25">
      <c r="A50" s="338" t="s">
        <v>171</v>
      </c>
      <c r="B50" s="338"/>
    </row>
    <row r="51" spans="1:2">
      <c r="A51" s="330" t="s">
        <v>167</v>
      </c>
      <c r="B51" s="330"/>
    </row>
    <row r="52" spans="1:2" ht="60" customHeight="1">
      <c r="A52" s="327" t="s">
        <v>382</v>
      </c>
      <c r="B52" s="327"/>
    </row>
    <row r="53" spans="1:2">
      <c r="A53" s="327"/>
      <c r="B53" s="327"/>
    </row>
    <row r="54" spans="1:2" ht="93" customHeight="1">
      <c r="A54" s="327" t="s">
        <v>383</v>
      </c>
      <c r="B54" s="327"/>
    </row>
    <row r="55" spans="1:2">
      <c r="A55" s="320"/>
      <c r="B55" s="320"/>
    </row>
    <row r="56" spans="1:2" ht="20.25">
      <c r="A56" s="338" t="s">
        <v>332</v>
      </c>
      <c r="B56" s="338"/>
    </row>
    <row r="57" spans="1:2" ht="39.75" customHeight="1">
      <c r="A57" s="330" t="s">
        <v>333</v>
      </c>
      <c r="B57" s="330"/>
    </row>
    <row r="58" spans="1:2" ht="54" customHeight="1">
      <c r="A58" s="330" t="s">
        <v>399</v>
      </c>
      <c r="B58" s="330"/>
    </row>
    <row r="59" spans="1:2">
      <c r="A59" s="340"/>
      <c r="B59" s="340"/>
    </row>
    <row r="60" spans="1:2" ht="26.25">
      <c r="A60" s="339" t="s">
        <v>13</v>
      </c>
      <c r="B60" s="339"/>
    </row>
    <row r="61" spans="1:2">
      <c r="A61" s="330" t="s">
        <v>365</v>
      </c>
      <c r="B61" s="330"/>
    </row>
  </sheetData>
  <mergeCells count="50">
    <mergeCell ref="A60:B60"/>
    <mergeCell ref="A61:B61"/>
    <mergeCell ref="A53:B53"/>
    <mergeCell ref="A54:B54"/>
    <mergeCell ref="A56:B56"/>
    <mergeCell ref="A57:B57"/>
    <mergeCell ref="A58:B58"/>
    <mergeCell ref="A59:B59"/>
    <mergeCell ref="A52:B52"/>
    <mergeCell ref="A39:B39"/>
    <mergeCell ref="A40:B40"/>
    <mergeCell ref="A41:B41"/>
    <mergeCell ref="A42:B42"/>
    <mergeCell ref="A43:B43"/>
    <mergeCell ref="A45:B45"/>
    <mergeCell ref="A46:B46"/>
    <mergeCell ref="A47:B47"/>
    <mergeCell ref="A48:B48"/>
    <mergeCell ref="A50:B50"/>
    <mergeCell ref="A51:B51"/>
    <mergeCell ref="A38:B38"/>
    <mergeCell ref="A25:B25"/>
    <mergeCell ref="A26:B26"/>
    <mergeCell ref="A28:B28"/>
    <mergeCell ref="A29:B29"/>
    <mergeCell ref="A30:B30"/>
    <mergeCell ref="A31:B31"/>
    <mergeCell ref="A32:B32"/>
    <mergeCell ref="A34:B34"/>
    <mergeCell ref="A35:B35"/>
    <mergeCell ref="A36:B36"/>
    <mergeCell ref="A37:B37"/>
    <mergeCell ref="A23:B23"/>
    <mergeCell ref="A8:B8"/>
    <mergeCell ref="A12:B12"/>
    <mergeCell ref="A13:B13"/>
    <mergeCell ref="A14:B14"/>
    <mergeCell ref="A15:B15"/>
    <mergeCell ref="A16:B16"/>
    <mergeCell ref="A17:B17"/>
    <mergeCell ref="A18:B18"/>
    <mergeCell ref="A19:B19"/>
    <mergeCell ref="A20:B20"/>
    <mergeCell ref="A22:B22"/>
    <mergeCell ref="A7:B7"/>
    <mergeCell ref="A2:B2"/>
    <mergeCell ref="A3:B3"/>
    <mergeCell ref="A4:B4"/>
    <mergeCell ref="A5:B5"/>
    <mergeCell ref="A6:B6"/>
  </mergeCells>
  <hyperlinks>
    <hyperlink ref="A40" r:id="rId1" xr:uid="{AE5D221B-2945-4C2B-8DA9-B827FB10BF9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191A-F949-4A94-A999-D2B9EDBB2760}">
  <dimension ref="A1:A4"/>
  <sheetViews>
    <sheetView showGridLines="0" zoomScaleNormal="100" workbookViewId="0">
      <selection activeCell="A2" sqref="A2"/>
    </sheetView>
  </sheetViews>
  <sheetFormatPr defaultColWidth="9.140625" defaultRowHeight="14.25"/>
  <cols>
    <col min="1" max="1" width="168.5703125" style="26" customWidth="1"/>
    <col min="2" max="16384" width="9.140625" style="26"/>
  </cols>
  <sheetData>
    <row r="1" spans="1:1" s="262" customFormat="1" ht="70.5">
      <c r="A1" s="179" t="s">
        <v>334</v>
      </c>
    </row>
    <row r="2" spans="1:1" s="267" customFormat="1" ht="316.5">
      <c r="A2" s="266" t="s">
        <v>345</v>
      </c>
    </row>
    <row r="3" spans="1:1" s="265" customFormat="1"/>
    <row r="4" spans="1:1" s="265" customFormat="1" ht="225.75">
      <c r="A4" s="266" t="s">
        <v>346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061C-32E9-47D1-A6AA-C66FD187D595}">
  <dimension ref="A1:HI37"/>
  <sheetViews>
    <sheetView showGridLines="0" workbookViewId="0">
      <pane ySplit="1" topLeftCell="A3" activePane="bottomLeft" state="frozen"/>
      <selection pane="bottomLeft" activeCell="F12" sqref="F12"/>
    </sheetView>
  </sheetViews>
  <sheetFormatPr defaultColWidth="9.140625" defaultRowHeight="14.25"/>
  <cols>
    <col min="1" max="1" width="18.7109375" style="26" customWidth="1"/>
    <col min="2" max="2" width="15.140625" style="26" customWidth="1"/>
    <col min="3" max="3" width="82" style="26" customWidth="1"/>
    <col min="4" max="4" width="16.5703125" style="26" customWidth="1"/>
    <col min="5" max="5" width="19.5703125" style="26" customWidth="1"/>
    <col min="6" max="6" width="38.5703125" style="26" customWidth="1"/>
    <col min="7" max="217" width="9.140625" style="42"/>
    <col min="218" max="16384" width="9.140625" style="26"/>
  </cols>
  <sheetData>
    <row r="1" spans="1:12" s="262" customFormat="1" ht="90" customHeight="1">
      <c r="A1" s="341" t="s">
        <v>334</v>
      </c>
      <c r="B1" s="341"/>
      <c r="C1" s="341"/>
      <c r="D1" s="341"/>
      <c r="E1" s="341"/>
      <c r="F1" s="341"/>
      <c r="G1" s="263"/>
      <c r="H1" s="263"/>
      <c r="I1" s="263"/>
      <c r="J1" s="263"/>
      <c r="K1" s="263"/>
      <c r="L1" s="263"/>
    </row>
    <row r="2" spans="1:12" s="264" customFormat="1">
      <c r="A2" s="268"/>
      <c r="B2" s="268"/>
      <c r="C2" s="268"/>
      <c r="D2" s="268"/>
      <c r="E2" s="268"/>
      <c r="F2" s="268"/>
    </row>
    <row r="3" spans="1:12" s="270" customFormat="1" ht="90.75" customHeight="1" thickBot="1">
      <c r="A3" s="293" t="s">
        <v>138</v>
      </c>
      <c r="B3" s="293" t="s">
        <v>139</v>
      </c>
      <c r="C3" s="293" t="s">
        <v>140</v>
      </c>
      <c r="D3" s="294" t="s">
        <v>141</v>
      </c>
      <c r="E3" s="294" t="s">
        <v>180</v>
      </c>
      <c r="F3" s="294" t="s">
        <v>174</v>
      </c>
      <c r="G3" s="269"/>
      <c r="H3" s="269"/>
      <c r="I3" s="269"/>
      <c r="J3" s="269"/>
      <c r="K3" s="269"/>
      <c r="L3" s="269"/>
    </row>
    <row r="4" spans="1:12" s="270" customFormat="1" ht="30">
      <c r="A4" s="342" t="s">
        <v>347</v>
      </c>
      <c r="B4" s="356">
        <v>0.3</v>
      </c>
      <c r="C4" s="307" t="s">
        <v>208</v>
      </c>
      <c r="D4" s="295" t="s">
        <v>142</v>
      </c>
      <c r="E4" s="295" t="s">
        <v>142</v>
      </c>
      <c r="F4" s="296" t="s">
        <v>162</v>
      </c>
      <c r="G4" s="269"/>
      <c r="H4" s="269"/>
      <c r="I4" s="269"/>
      <c r="J4" s="269"/>
      <c r="K4" s="269"/>
      <c r="L4" s="269"/>
    </row>
    <row r="5" spans="1:12" s="270" customFormat="1" ht="30">
      <c r="A5" s="343"/>
      <c r="B5" s="357"/>
      <c r="C5" s="308" t="s">
        <v>335</v>
      </c>
      <c r="D5" s="290" t="s">
        <v>142</v>
      </c>
      <c r="E5" s="290" t="s">
        <v>142</v>
      </c>
      <c r="F5" s="297" t="s">
        <v>163</v>
      </c>
      <c r="G5" s="269"/>
      <c r="H5" s="269"/>
      <c r="I5" s="269"/>
      <c r="J5" s="269"/>
      <c r="K5" s="269"/>
      <c r="L5" s="269"/>
    </row>
    <row r="6" spans="1:12" s="270" customFormat="1" ht="15">
      <c r="A6" s="343"/>
      <c r="B6" s="357"/>
      <c r="C6" s="308" t="s">
        <v>209</v>
      </c>
      <c r="D6" s="290"/>
      <c r="E6" s="290" t="s">
        <v>142</v>
      </c>
      <c r="F6" s="297"/>
      <c r="G6" s="269"/>
      <c r="H6" s="269"/>
      <c r="I6" s="269"/>
      <c r="J6" s="269"/>
      <c r="K6" s="269"/>
      <c r="L6" s="269"/>
    </row>
    <row r="7" spans="1:12" s="270" customFormat="1" ht="30">
      <c r="A7" s="343"/>
      <c r="B7" s="357"/>
      <c r="C7" s="308" t="s">
        <v>336</v>
      </c>
      <c r="D7" s="290"/>
      <c r="E7" s="290" t="s">
        <v>142</v>
      </c>
      <c r="F7" s="297"/>
      <c r="G7" s="269"/>
      <c r="H7" s="269"/>
      <c r="I7" s="269"/>
      <c r="J7" s="269"/>
      <c r="K7" s="269"/>
      <c r="L7" s="269"/>
    </row>
    <row r="8" spans="1:12" s="270" customFormat="1" ht="15.75" thickBot="1">
      <c r="A8" s="355"/>
      <c r="B8" s="358"/>
      <c r="C8" s="309" t="s">
        <v>370</v>
      </c>
      <c r="D8" s="298" t="s">
        <v>142</v>
      </c>
      <c r="E8" s="298" t="s">
        <v>142</v>
      </c>
      <c r="F8" s="299" t="s">
        <v>164</v>
      </c>
      <c r="G8" s="269"/>
      <c r="H8" s="269"/>
      <c r="I8" s="269"/>
      <c r="J8" s="269"/>
      <c r="K8" s="269"/>
      <c r="L8" s="269"/>
    </row>
    <row r="9" spans="1:12" s="270" customFormat="1" ht="15">
      <c r="A9" s="342" t="s">
        <v>348</v>
      </c>
      <c r="B9" s="352">
        <v>0.2</v>
      </c>
      <c r="C9" s="310" t="s">
        <v>337</v>
      </c>
      <c r="D9" s="295" t="s">
        <v>142</v>
      </c>
      <c r="E9" s="295" t="s">
        <v>142</v>
      </c>
      <c r="F9" s="296" t="s">
        <v>377</v>
      </c>
      <c r="G9" s="269"/>
      <c r="H9" s="269"/>
      <c r="I9" s="269"/>
      <c r="J9" s="269"/>
      <c r="K9" s="269"/>
      <c r="L9" s="269"/>
    </row>
    <row r="10" spans="1:12" s="270" customFormat="1" ht="30">
      <c r="A10" s="343"/>
      <c r="B10" s="362"/>
      <c r="C10" s="308" t="s">
        <v>143</v>
      </c>
      <c r="D10" s="290" t="s">
        <v>142</v>
      </c>
      <c r="E10" s="290" t="s">
        <v>142</v>
      </c>
      <c r="F10" s="300" t="s">
        <v>394</v>
      </c>
      <c r="G10" s="269"/>
      <c r="H10" s="269"/>
      <c r="I10" s="269"/>
      <c r="J10" s="269"/>
      <c r="K10" s="269"/>
      <c r="L10" s="269"/>
    </row>
    <row r="11" spans="1:12" s="270" customFormat="1" ht="30">
      <c r="A11" s="343"/>
      <c r="B11" s="362"/>
      <c r="C11" s="308" t="s">
        <v>338</v>
      </c>
      <c r="D11" s="290" t="s">
        <v>142</v>
      </c>
      <c r="E11" s="290" t="s">
        <v>142</v>
      </c>
      <c r="F11" s="300" t="s">
        <v>395</v>
      </c>
      <c r="G11" s="269"/>
      <c r="H11" s="269"/>
      <c r="I11" s="269"/>
      <c r="J11" s="269"/>
      <c r="K11" s="269"/>
      <c r="L11" s="269"/>
    </row>
    <row r="12" spans="1:12" s="270" customFormat="1" ht="30">
      <c r="A12" s="343"/>
      <c r="B12" s="362"/>
      <c r="C12" s="311" t="s">
        <v>212</v>
      </c>
      <c r="D12" s="290"/>
      <c r="E12" s="290" t="s">
        <v>142</v>
      </c>
      <c r="F12" s="300"/>
      <c r="G12" s="269"/>
      <c r="H12" s="269"/>
      <c r="I12" s="269"/>
      <c r="J12" s="269"/>
      <c r="K12" s="269"/>
      <c r="L12" s="269"/>
    </row>
    <row r="13" spans="1:12" s="270" customFormat="1" ht="30" customHeight="1">
      <c r="A13" s="343"/>
      <c r="B13" s="362"/>
      <c r="C13" s="312" t="s">
        <v>144</v>
      </c>
      <c r="D13" s="364" t="s">
        <v>142</v>
      </c>
      <c r="E13" s="364" t="s">
        <v>142</v>
      </c>
      <c r="F13" s="367" t="s">
        <v>396</v>
      </c>
      <c r="G13" s="269"/>
      <c r="H13" s="269"/>
      <c r="I13" s="269"/>
      <c r="J13" s="269"/>
      <c r="K13" s="269"/>
      <c r="L13" s="269"/>
    </row>
    <row r="14" spans="1:12" s="270" customFormat="1" ht="30" customHeight="1">
      <c r="A14" s="343"/>
      <c r="B14" s="362"/>
      <c r="C14" s="313" t="s">
        <v>210</v>
      </c>
      <c r="D14" s="365"/>
      <c r="E14" s="365"/>
      <c r="F14" s="368"/>
      <c r="G14" s="359"/>
      <c r="H14" s="359"/>
      <c r="I14" s="359"/>
      <c r="J14" s="359"/>
      <c r="K14" s="359"/>
      <c r="L14" s="359"/>
    </row>
    <row r="15" spans="1:12" s="270" customFormat="1" ht="30" customHeight="1">
      <c r="A15" s="343"/>
      <c r="B15" s="362"/>
      <c r="C15" s="313" t="s">
        <v>211</v>
      </c>
      <c r="D15" s="365"/>
      <c r="E15" s="365"/>
      <c r="F15" s="368"/>
      <c r="G15" s="269"/>
      <c r="H15" s="269"/>
      <c r="I15" s="269"/>
      <c r="J15" s="269"/>
      <c r="K15" s="269"/>
      <c r="L15" s="269"/>
    </row>
    <row r="16" spans="1:12" s="270" customFormat="1" ht="30" customHeight="1">
      <c r="A16" s="343"/>
      <c r="B16" s="362"/>
      <c r="C16" s="314" t="s">
        <v>147</v>
      </c>
      <c r="D16" s="366"/>
      <c r="E16" s="366"/>
      <c r="F16" s="369"/>
      <c r="G16" s="269"/>
      <c r="H16" s="269"/>
      <c r="I16" s="269"/>
      <c r="J16" s="269"/>
      <c r="K16" s="269"/>
      <c r="L16" s="269"/>
    </row>
    <row r="17" spans="1:6" s="270" customFormat="1" ht="30" customHeight="1">
      <c r="A17" s="343"/>
      <c r="B17" s="362"/>
      <c r="C17" s="311" t="s">
        <v>146</v>
      </c>
      <c r="D17" s="291"/>
      <c r="E17" s="290" t="s">
        <v>142</v>
      </c>
      <c r="F17" s="301"/>
    </row>
    <row r="18" spans="1:6" s="270" customFormat="1" ht="45.75" thickBot="1">
      <c r="A18" s="355"/>
      <c r="B18" s="363"/>
      <c r="C18" s="309" t="s">
        <v>145</v>
      </c>
      <c r="D18" s="298" t="s">
        <v>142</v>
      </c>
      <c r="E18" s="298" t="s">
        <v>142</v>
      </c>
      <c r="F18" s="302" t="s">
        <v>397</v>
      </c>
    </row>
    <row r="19" spans="1:6" s="270" customFormat="1" ht="15">
      <c r="A19" s="349" t="s">
        <v>349</v>
      </c>
      <c r="B19" s="346">
        <v>0.15</v>
      </c>
      <c r="C19" s="307" t="s">
        <v>213</v>
      </c>
      <c r="D19" s="303"/>
      <c r="E19" s="295" t="s">
        <v>142</v>
      </c>
      <c r="F19" s="304"/>
    </row>
    <row r="20" spans="1:6" s="270" customFormat="1" ht="45">
      <c r="A20" s="360"/>
      <c r="B20" s="347"/>
      <c r="C20" s="308" t="s">
        <v>339</v>
      </c>
      <c r="D20" s="290"/>
      <c r="E20" s="290" t="s">
        <v>142</v>
      </c>
      <c r="F20" s="300"/>
    </row>
    <row r="21" spans="1:6" s="270" customFormat="1" ht="15">
      <c r="A21" s="360"/>
      <c r="B21" s="347"/>
      <c r="C21" s="308" t="s">
        <v>362</v>
      </c>
      <c r="D21" s="290"/>
      <c r="E21" s="290" t="s">
        <v>142</v>
      </c>
      <c r="F21" s="300"/>
    </row>
    <row r="22" spans="1:6" s="270" customFormat="1" ht="45">
      <c r="A22" s="360"/>
      <c r="B22" s="347"/>
      <c r="C22" s="308" t="s">
        <v>363</v>
      </c>
      <c r="D22" s="290" t="s">
        <v>142</v>
      </c>
      <c r="E22" s="290" t="s">
        <v>142</v>
      </c>
      <c r="F22" s="297" t="s">
        <v>165</v>
      </c>
    </row>
    <row r="23" spans="1:6" s="270" customFormat="1" ht="15">
      <c r="A23" s="360"/>
      <c r="B23" s="347"/>
      <c r="C23" s="308" t="s">
        <v>340</v>
      </c>
      <c r="D23" s="290"/>
      <c r="E23" s="290" t="s">
        <v>142</v>
      </c>
      <c r="F23" s="300"/>
    </row>
    <row r="24" spans="1:6" s="270" customFormat="1" ht="45">
      <c r="A24" s="360"/>
      <c r="B24" s="347"/>
      <c r="C24" s="308" t="s">
        <v>214</v>
      </c>
      <c r="D24" s="290"/>
      <c r="E24" s="290" t="s">
        <v>142</v>
      </c>
      <c r="F24" s="300"/>
    </row>
    <row r="25" spans="1:6" s="270" customFormat="1" ht="30">
      <c r="A25" s="360"/>
      <c r="B25" s="347"/>
      <c r="C25" s="308" t="s">
        <v>148</v>
      </c>
      <c r="D25" s="290"/>
      <c r="E25" s="290" t="s">
        <v>142</v>
      </c>
      <c r="F25" s="300"/>
    </row>
    <row r="26" spans="1:6" s="270" customFormat="1" ht="30.75" thickBot="1">
      <c r="A26" s="361"/>
      <c r="B26" s="348"/>
      <c r="C26" s="309" t="s">
        <v>341</v>
      </c>
      <c r="D26" s="298"/>
      <c r="E26" s="298" t="s">
        <v>142</v>
      </c>
      <c r="F26" s="302"/>
    </row>
    <row r="27" spans="1:6" s="270" customFormat="1" ht="75">
      <c r="A27" s="342" t="s">
        <v>350</v>
      </c>
      <c r="B27" s="346">
        <v>0.2</v>
      </c>
      <c r="C27" s="307" t="s">
        <v>342</v>
      </c>
      <c r="D27" s="303"/>
      <c r="E27" s="295" t="s">
        <v>142</v>
      </c>
      <c r="F27" s="304"/>
    </row>
    <row r="28" spans="1:6" s="270" customFormat="1" ht="30">
      <c r="A28" s="343"/>
      <c r="B28" s="347"/>
      <c r="C28" s="308" t="s">
        <v>215</v>
      </c>
      <c r="D28" s="292"/>
      <c r="E28" s="290" t="s">
        <v>142</v>
      </c>
      <c r="F28" s="300"/>
    </row>
    <row r="29" spans="1:6" s="270" customFormat="1" ht="45">
      <c r="A29" s="344"/>
      <c r="B29" s="347"/>
      <c r="C29" s="308" t="s">
        <v>216</v>
      </c>
      <c r="D29" s="290"/>
      <c r="E29" s="290" t="s">
        <v>142</v>
      </c>
      <c r="F29" s="300"/>
    </row>
    <row r="30" spans="1:6" s="270" customFormat="1" ht="30">
      <c r="A30" s="344"/>
      <c r="B30" s="347"/>
      <c r="C30" s="308" t="s">
        <v>149</v>
      </c>
      <c r="D30" s="290" t="s">
        <v>142</v>
      </c>
      <c r="E30" s="290" t="s">
        <v>142</v>
      </c>
      <c r="F30" s="300" t="s">
        <v>372</v>
      </c>
    </row>
    <row r="31" spans="1:6" s="270" customFormat="1" ht="15">
      <c r="A31" s="344"/>
      <c r="B31" s="347"/>
      <c r="C31" s="308" t="s">
        <v>150</v>
      </c>
      <c r="D31" s="290"/>
      <c r="E31" s="290" t="s">
        <v>142</v>
      </c>
      <c r="F31" s="305"/>
    </row>
    <row r="32" spans="1:6" s="270" customFormat="1" ht="30">
      <c r="A32" s="344"/>
      <c r="B32" s="347"/>
      <c r="C32" s="308" t="s">
        <v>151</v>
      </c>
      <c r="D32" s="290"/>
      <c r="E32" s="290" t="s">
        <v>142</v>
      </c>
      <c r="F32" s="305"/>
    </row>
    <row r="33" spans="1:6" s="270" customFormat="1" ht="43.5" customHeight="1" thickBot="1">
      <c r="A33" s="345"/>
      <c r="B33" s="348"/>
      <c r="C33" s="309" t="s">
        <v>152</v>
      </c>
      <c r="D33" s="298"/>
      <c r="E33" s="298" t="s">
        <v>142</v>
      </c>
      <c r="F33" s="326"/>
    </row>
    <row r="34" spans="1:6" s="270" customFormat="1" ht="75">
      <c r="A34" s="349" t="s">
        <v>351</v>
      </c>
      <c r="B34" s="352">
        <v>0.15</v>
      </c>
      <c r="C34" s="307" t="s">
        <v>343</v>
      </c>
      <c r="D34" s="303"/>
      <c r="E34" s="295" t="s">
        <v>142</v>
      </c>
      <c r="F34" s="304"/>
    </row>
    <row r="35" spans="1:6" s="270" customFormat="1" ht="60">
      <c r="A35" s="350"/>
      <c r="B35" s="353"/>
      <c r="C35" s="308" t="s">
        <v>344</v>
      </c>
      <c r="D35" s="292"/>
      <c r="E35" s="290" t="s">
        <v>142</v>
      </c>
      <c r="F35" s="300"/>
    </row>
    <row r="36" spans="1:6" s="270" customFormat="1" ht="45">
      <c r="A36" s="350"/>
      <c r="B36" s="353"/>
      <c r="C36" s="308" t="s">
        <v>217</v>
      </c>
      <c r="D36" s="292"/>
      <c r="E36" s="290" t="s">
        <v>142</v>
      </c>
      <c r="F36" s="300"/>
    </row>
    <row r="37" spans="1:6" s="270" customFormat="1" ht="15.75" thickBot="1">
      <c r="A37" s="351"/>
      <c r="B37" s="354"/>
      <c r="C37" s="309" t="s">
        <v>361</v>
      </c>
      <c r="D37" s="306"/>
      <c r="E37" s="298" t="s">
        <v>142</v>
      </c>
      <c r="F37" s="302"/>
    </row>
  </sheetData>
  <mergeCells count="15">
    <mergeCell ref="G14:L14"/>
    <mergeCell ref="A19:A26"/>
    <mergeCell ref="B19:B26"/>
    <mergeCell ref="A9:A18"/>
    <mergeCell ref="B9:B18"/>
    <mergeCell ref="D13:D16"/>
    <mergeCell ref="E13:E16"/>
    <mergeCell ref="F13:F16"/>
    <mergeCell ref="A1:F1"/>
    <mergeCell ref="A27:A33"/>
    <mergeCell ref="B27:B33"/>
    <mergeCell ref="A34:A37"/>
    <mergeCell ref="B34:B37"/>
    <mergeCell ref="A4:A8"/>
    <mergeCell ref="B4:B8"/>
  </mergeCells>
  <phoneticPr fontId="5" type="noConversion"/>
  <pageMargins left="0.7" right="0.7" top="0.75" bottom="0.75" header="0.3" footer="0.3"/>
  <pageSetup paperSize="9" orientation="portrait" r:id="rId1"/>
  <headerFooter>
    <oddHeader>&amp;C&amp;"Calibri"&amp;10&amp;KFF0000 OFFICIAL&amp;1#_x000D_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B170-E272-4F07-AB14-D4F866182835}">
  <sheetPr>
    <tabColor rgb="FF7030A0"/>
  </sheetPr>
  <dimension ref="A1:ZI70"/>
  <sheetViews>
    <sheetView tabSelected="1" workbookViewId="0">
      <pane ySplit="1" topLeftCell="A46" activePane="bottomLeft" state="frozen"/>
      <selection pane="bottomLeft" activeCell="H60" sqref="H60"/>
    </sheetView>
  </sheetViews>
  <sheetFormatPr defaultColWidth="9.140625" defaultRowHeight="15"/>
  <cols>
    <col min="1" max="1" width="68.42578125" customWidth="1"/>
    <col min="2" max="2" width="18" customWidth="1"/>
    <col min="3" max="3" width="12.42578125" customWidth="1"/>
    <col min="4" max="4" width="55" customWidth="1"/>
    <col min="5" max="5" width="9.28515625" customWidth="1"/>
    <col min="7" max="685" width="9.140625" style="34"/>
  </cols>
  <sheetData>
    <row r="1" spans="1:3" ht="76.900000000000006" customHeight="1">
      <c r="A1" s="370" t="s">
        <v>322</v>
      </c>
      <c r="B1" s="371"/>
      <c r="C1" s="25"/>
    </row>
    <row r="2" spans="1:3" ht="21">
      <c r="A2" s="35"/>
      <c r="B2" s="34"/>
      <c r="C2" s="34"/>
    </row>
    <row r="3" spans="1:3">
      <c r="A3" s="289" t="s">
        <v>358</v>
      </c>
      <c r="B3" s="34"/>
      <c r="C3" s="34"/>
    </row>
    <row r="4" spans="1:3" ht="62.25" customHeight="1">
      <c r="A4" s="377" t="s">
        <v>359</v>
      </c>
      <c r="B4" s="378"/>
      <c r="C4" s="34"/>
    </row>
    <row r="5" spans="1:3">
      <c r="A5" s="34"/>
      <c r="B5" s="34"/>
      <c r="C5" s="34"/>
    </row>
    <row r="6" spans="1:3" ht="21">
      <c r="A6" s="103"/>
      <c r="B6" s="104"/>
      <c r="C6" s="34"/>
    </row>
    <row r="7" spans="1:3" ht="21.75" thickBot="1">
      <c r="B7" s="199"/>
      <c r="C7" s="34"/>
    </row>
    <row r="8" spans="1:3" ht="30" customHeight="1" thickBot="1">
      <c r="A8" s="379" t="s">
        <v>5</v>
      </c>
      <c r="B8" s="380"/>
      <c r="C8" s="105"/>
    </row>
    <row r="9" spans="1:3">
      <c r="A9" s="381" t="str">
        <f>"Is CIGP request not less than "&amp;TEXT($C$40,"$0,000")&amp;"?"</f>
        <v>Is CIGP request not less than $50,000?</v>
      </c>
      <c r="B9" s="382"/>
      <c r="C9" s="237" t="b">
        <f>C19&gt;=$C$40</f>
        <v>0</v>
      </c>
    </row>
    <row r="10" spans="1:3">
      <c r="A10" s="381" t="str">
        <f>"Is CIGP request not greater than "&amp;TEXT($C$41,"$0,000")&amp;"?"</f>
        <v>Is CIGP request not greater than $500,000?</v>
      </c>
      <c r="B10" s="382"/>
      <c r="C10" s="238" t="b">
        <f>C19&lt;=$C$41</f>
        <v>1</v>
      </c>
    </row>
    <row r="11" spans="1:3" ht="30" customHeight="1">
      <c r="A11" s="386" t="str">
        <f>"Is CIGP request plus other WA Government grants not greater than "&amp;TEXT($C$42,"0%")&amp;" of eligible costs?"</f>
        <v>Is CIGP request plus other WA Government grants not greater than 50% of eligible costs?</v>
      </c>
      <c r="B11" s="387"/>
      <c r="C11" s="239" t="e">
        <f>((C19+' Financial Model'!B22)/' Financial Model'!D15)&lt;=$C$42</f>
        <v>#DIV/0!</v>
      </c>
    </row>
    <row r="12" spans="1:3">
      <c r="A12" s="381" t="s">
        <v>14</v>
      </c>
      <c r="B12" s="382"/>
      <c r="C12" s="238" t="b">
        <f>' Financial Model'!C32</f>
        <v>0</v>
      </c>
    </row>
    <row r="13" spans="1:3">
      <c r="A13" s="381" t="s">
        <v>15</v>
      </c>
      <c r="B13" s="382"/>
      <c r="C13" s="238" t="b">
        <f>ABS(' Financial Model'!D15-' Financial Model'!F49)&lt;2</f>
        <v>1</v>
      </c>
    </row>
    <row r="14" spans="1:3">
      <c r="A14" s="381" t="str">
        <f>"Are all CIGP funds spent within "&amp;TEXT(C43,"0")&amp;" years?"</f>
        <v>Are all CIGP funds spent within 2 years?</v>
      </c>
      <c r="B14" s="382"/>
      <c r="C14" s="238" t="b">
        <f>(MAX(' Financial Model'!I36:I48)-' Financial Model'!I36)&lt;=C43*365+1</f>
        <v>1</v>
      </c>
    </row>
    <row r="15" spans="1:3" ht="15.75" thickBot="1">
      <c r="A15" s="383" t="s">
        <v>176</v>
      </c>
      <c r="B15" s="384"/>
      <c r="C15" s="240" t="b">
        <f>C51&lt;' Financial Model'!F89</f>
        <v>0</v>
      </c>
    </row>
    <row r="17" spans="1:8" ht="30" customHeight="1">
      <c r="A17" s="204" t="s">
        <v>6</v>
      </c>
      <c r="B17" s="205" t="s">
        <v>24</v>
      </c>
      <c r="C17" s="206" t="s">
        <v>25</v>
      </c>
      <c r="D17" s="34"/>
      <c r="E17" s="34"/>
      <c r="F17" s="34"/>
    </row>
    <row r="18" spans="1:8">
      <c r="A18" s="200" t="s">
        <v>156</v>
      </c>
      <c r="B18" s="201" t="s">
        <v>110</v>
      </c>
      <c r="C18" s="202">
        <f>' Financial Model'!B15</f>
        <v>0</v>
      </c>
      <c r="D18" s="34"/>
      <c r="E18" s="34"/>
      <c r="F18" s="34"/>
    </row>
    <row r="19" spans="1:8">
      <c r="A19" s="192" t="s">
        <v>157</v>
      </c>
      <c r="B19" s="188" t="s">
        <v>110</v>
      </c>
      <c r="C19" s="106">
        <f>' Financial Model'!B21</f>
        <v>0</v>
      </c>
      <c r="D19" s="34"/>
      <c r="E19" s="34"/>
      <c r="F19" s="34"/>
    </row>
    <row r="20" spans="1:8">
      <c r="A20" s="192" t="s">
        <v>158</v>
      </c>
      <c r="B20" s="188" t="s">
        <v>30</v>
      </c>
      <c r="C20" s="241" t="e">
        <f>' Financial Model'!$B$21/' Financial Model'!D15</f>
        <v>#DIV/0!</v>
      </c>
      <c r="D20" s="385"/>
      <c r="E20" s="385"/>
      <c r="F20" s="385"/>
      <c r="G20" s="385"/>
      <c r="H20" s="385"/>
    </row>
    <row r="21" spans="1:8">
      <c r="A21" s="192" t="s">
        <v>159</v>
      </c>
      <c r="B21" s="188" t="s">
        <v>318</v>
      </c>
      <c r="C21" s="107">
        <f>C50</f>
        <v>0</v>
      </c>
      <c r="D21" s="34"/>
      <c r="E21" s="34"/>
      <c r="F21" s="34"/>
    </row>
    <row r="22" spans="1:8" ht="18">
      <c r="A22" s="192" t="s">
        <v>185</v>
      </c>
      <c r="B22" s="20" t="s">
        <v>88</v>
      </c>
      <c r="C22" s="193">
        <f>' Financial Model'!G75-' Financial Model'!H75</f>
        <v>0</v>
      </c>
      <c r="D22" s="34"/>
      <c r="E22" s="34"/>
      <c r="F22" s="34"/>
    </row>
    <row r="23" spans="1:8">
      <c r="A23" s="192" t="s">
        <v>160</v>
      </c>
      <c r="B23" s="188" t="s">
        <v>30</v>
      </c>
      <c r="C23" s="108" t="e">
        <f>C22/' Financial Model'!G75</f>
        <v>#DIV/0!</v>
      </c>
      <c r="D23" s="34"/>
      <c r="E23" s="34"/>
      <c r="F23" s="34"/>
    </row>
    <row r="24" spans="1:8" ht="18">
      <c r="A24" s="192" t="s">
        <v>186</v>
      </c>
      <c r="B24" s="20" t="s">
        <v>114</v>
      </c>
      <c r="C24" s="109">
        <f>' Financial Model'!F83</f>
        <v>0</v>
      </c>
      <c r="D24" s="34"/>
      <c r="E24" s="34"/>
      <c r="F24" s="34"/>
    </row>
    <row r="25" spans="1:8" ht="18">
      <c r="A25" s="192" t="s">
        <v>187</v>
      </c>
      <c r="B25" s="20" t="s">
        <v>319</v>
      </c>
      <c r="C25" s="107" t="e">
        <f>' Financial Model'!F86/'Project summary'!C24</f>
        <v>#DIV/0!</v>
      </c>
      <c r="D25" s="34"/>
      <c r="E25" s="34"/>
      <c r="F25" s="34"/>
    </row>
    <row r="26" spans="1:8">
      <c r="A26" s="192" t="s">
        <v>161</v>
      </c>
      <c r="B26" s="20" t="s">
        <v>320</v>
      </c>
      <c r="C26" s="194"/>
      <c r="D26" s="34"/>
      <c r="E26" s="34"/>
      <c r="F26" s="34"/>
    </row>
    <row r="27" spans="1:8" ht="18">
      <c r="A27" s="192" t="s">
        <v>371</v>
      </c>
      <c r="B27" s="20" t="s">
        <v>114</v>
      </c>
      <c r="C27" s="315">
        <f>' Financial Model'!F93*' Financial Model'!F83</f>
        <v>0</v>
      </c>
      <c r="D27" s="34"/>
      <c r="E27" s="34"/>
      <c r="F27" s="34"/>
    </row>
    <row r="28" spans="1:8">
      <c r="A28" s="316" t="s">
        <v>386</v>
      </c>
      <c r="B28" s="20" t="s">
        <v>30</v>
      </c>
      <c r="C28" s="315" t="e">
        <f>' Financial Model'!C24+' Financial Model'!C27+' Financial Model'!C28+' Financial Model'!C25+' Financial Model'!C26+' Financial Model'!C29</f>
        <v>#DIV/0!</v>
      </c>
      <c r="D28" s="34"/>
      <c r="E28" s="34"/>
      <c r="F28" s="34"/>
    </row>
    <row r="29" spans="1:8">
      <c r="A29" s="316" t="s">
        <v>373</v>
      </c>
      <c r="B29" s="20" t="s">
        <v>375</v>
      </c>
      <c r="C29" s="315" t="str">
        <f>' Financial Model'!F89</f>
        <v/>
      </c>
      <c r="D29" s="34"/>
      <c r="E29" s="34"/>
      <c r="F29" s="34"/>
    </row>
    <row r="30" spans="1:8">
      <c r="A30" s="316" t="s">
        <v>374</v>
      </c>
      <c r="B30" s="20" t="s">
        <v>376</v>
      </c>
      <c r="C30" s="315">
        <f>' Financial Model'!F90</f>
        <v>0</v>
      </c>
      <c r="D30" s="34"/>
      <c r="E30" s="34"/>
      <c r="F30" s="34"/>
    </row>
    <row r="31" spans="1:8">
      <c r="A31" s="316" t="s">
        <v>385</v>
      </c>
      <c r="B31" s="20" t="s">
        <v>112</v>
      </c>
      <c r="C31" s="315" t="str">
        <f>' Financial Model'!F88</f>
        <v>N/A</v>
      </c>
      <c r="D31" s="34"/>
      <c r="E31" s="34"/>
      <c r="F31" s="34"/>
    </row>
    <row r="32" spans="1:8">
      <c r="A32" s="178" t="s">
        <v>154</v>
      </c>
      <c r="B32" s="20" t="s">
        <v>103</v>
      </c>
      <c r="C32" s="195" t="str">
        <f>IFERROR(((' Financial Model'!G66-' Financial Model'!H66)/C22),"")</f>
        <v/>
      </c>
      <c r="D32" s="34"/>
      <c r="E32" s="34"/>
      <c r="F32" s="34"/>
    </row>
    <row r="33" spans="1:4">
      <c r="A33" s="178" t="s">
        <v>34</v>
      </c>
      <c r="B33" s="388" t="str">
        <f>D53</f>
        <v>Tonnes of cement produced</v>
      </c>
      <c r="C33" s="389"/>
      <c r="D33" s="34"/>
    </row>
    <row r="34" spans="1:4" ht="18">
      <c r="A34" s="178" t="s">
        <v>104</v>
      </c>
      <c r="B34" s="20" t="s">
        <v>102</v>
      </c>
      <c r="C34" s="196">
        <f>C22/'Project summary'!$C$70</f>
        <v>0</v>
      </c>
      <c r="D34" s="34"/>
    </row>
    <row r="35" spans="1:4">
      <c r="A35" s="178" t="s">
        <v>106</v>
      </c>
      <c r="B35" s="20" t="s">
        <v>107</v>
      </c>
      <c r="C35" s="197">
        <f>C36/'Project summary'!$C$70</f>
        <v>0</v>
      </c>
      <c r="D35" s="34"/>
    </row>
    <row r="36" spans="1:4" ht="15.75" thickBot="1">
      <c r="A36" s="177" t="s">
        <v>105</v>
      </c>
      <c r="B36" s="11" t="s">
        <v>32</v>
      </c>
      <c r="C36" s="198">
        <f>' Financial Model'!I75-' Financial Model'!J75</f>
        <v>0</v>
      </c>
      <c r="D36" s="34"/>
    </row>
    <row r="37" spans="1:4">
      <c r="A37" s="186"/>
      <c r="B37" s="34"/>
      <c r="C37" s="34"/>
      <c r="D37" s="34"/>
    </row>
    <row r="38" spans="1:4" ht="15.75" thickBot="1">
      <c r="A38" s="104"/>
      <c r="B38" s="104"/>
      <c r="C38" s="34"/>
      <c r="D38" s="34"/>
    </row>
    <row r="39" spans="1:4" ht="30" customHeight="1">
      <c r="A39" s="203" t="s">
        <v>17</v>
      </c>
      <c r="B39" s="205" t="s">
        <v>24</v>
      </c>
      <c r="C39" s="206" t="s">
        <v>25</v>
      </c>
      <c r="D39" s="34"/>
    </row>
    <row r="40" spans="1:4">
      <c r="A40" s="187" t="s">
        <v>18</v>
      </c>
      <c r="B40" s="20" t="s">
        <v>110</v>
      </c>
      <c r="C40" s="189">
        <v>50000</v>
      </c>
      <c r="D40" s="34"/>
    </row>
    <row r="41" spans="1:4">
      <c r="A41" s="207" t="s">
        <v>19</v>
      </c>
      <c r="B41" s="20" t="s">
        <v>110</v>
      </c>
      <c r="C41" s="189">
        <v>500000</v>
      </c>
      <c r="D41" s="34"/>
    </row>
    <row r="42" spans="1:4">
      <c r="A42" s="187" t="s">
        <v>20</v>
      </c>
      <c r="B42" s="20" t="s">
        <v>30</v>
      </c>
      <c r="C42" s="191">
        <v>0.5</v>
      </c>
      <c r="D42" s="34"/>
    </row>
    <row r="43" spans="1:4">
      <c r="A43" s="187" t="s">
        <v>21</v>
      </c>
      <c r="B43" s="20" t="s">
        <v>320</v>
      </c>
      <c r="C43" s="190">
        <v>2</v>
      </c>
      <c r="D43" s="34"/>
    </row>
    <row r="44" spans="1:4">
      <c r="A44" s="104"/>
      <c r="B44" s="104"/>
      <c r="C44" s="34"/>
      <c r="D44" s="34"/>
    </row>
    <row r="45" spans="1:4" ht="15.75" thickBot="1">
      <c r="A45" s="104"/>
      <c r="B45" s="104"/>
      <c r="C45" s="34"/>
      <c r="D45" s="34"/>
    </row>
    <row r="46" spans="1:4" ht="21" customHeight="1">
      <c r="A46" s="110" t="s">
        <v>9</v>
      </c>
      <c r="B46" s="111"/>
      <c r="C46" s="37"/>
      <c r="D46" s="372" t="s">
        <v>178</v>
      </c>
    </row>
    <row r="47" spans="1:4" ht="21" customHeight="1">
      <c r="A47" s="38"/>
      <c r="B47" s="39"/>
      <c r="C47" s="40"/>
      <c r="D47" s="373"/>
    </row>
    <row r="48" spans="1:4">
      <c r="A48" s="88" t="s">
        <v>23</v>
      </c>
      <c r="B48" s="89" t="s">
        <v>24</v>
      </c>
      <c r="C48" s="89" t="s">
        <v>25</v>
      </c>
      <c r="D48" s="374"/>
    </row>
    <row r="49" spans="1:4">
      <c r="A49" s="19" t="s">
        <v>26</v>
      </c>
      <c r="B49" s="87" t="s">
        <v>27</v>
      </c>
      <c r="C49" s="14"/>
      <c r="D49" s="15"/>
    </row>
    <row r="50" spans="1:4">
      <c r="A50" s="19" t="s">
        <v>28</v>
      </c>
      <c r="B50" s="87" t="s">
        <v>29</v>
      </c>
      <c r="C50" s="86"/>
      <c r="D50" s="15"/>
    </row>
    <row r="51" spans="1:4">
      <c r="A51" s="18" t="s">
        <v>172</v>
      </c>
      <c r="B51" s="20" t="s">
        <v>30</v>
      </c>
      <c r="C51" s="16"/>
      <c r="D51" s="17"/>
    </row>
    <row r="52" spans="1:4">
      <c r="A52" s="19" t="s">
        <v>31</v>
      </c>
      <c r="B52" s="121" t="s">
        <v>32</v>
      </c>
      <c r="C52" s="22"/>
      <c r="D52" s="23" t="s">
        <v>33</v>
      </c>
    </row>
    <row r="53" spans="1:4">
      <c r="A53" s="100" t="s">
        <v>34</v>
      </c>
      <c r="B53" s="375" t="s">
        <v>35</v>
      </c>
      <c r="C53" s="376"/>
      <c r="D53" s="63" t="s">
        <v>36</v>
      </c>
    </row>
    <row r="54" spans="1:4" ht="18">
      <c r="A54" s="101" t="s">
        <v>37</v>
      </c>
      <c r="B54" s="10" t="s">
        <v>38</v>
      </c>
      <c r="C54" s="86">
        <v>2.7174400000000003</v>
      </c>
      <c r="D54" s="528" t="s">
        <v>400</v>
      </c>
    </row>
    <row r="55" spans="1:4" ht="18">
      <c r="A55" s="101" t="s">
        <v>39</v>
      </c>
      <c r="B55" s="10" t="s">
        <v>38</v>
      </c>
      <c r="C55" s="86">
        <v>2.3803200000000002</v>
      </c>
      <c r="D55" s="91" t="s">
        <v>400</v>
      </c>
    </row>
    <row r="56" spans="1:4" ht="18">
      <c r="A56" s="101" t="s">
        <v>40</v>
      </c>
      <c r="B56" s="10" t="s">
        <v>38</v>
      </c>
      <c r="C56" s="86">
        <v>2.7097199999999999</v>
      </c>
      <c r="D56" s="91" t="s">
        <v>401</v>
      </c>
    </row>
    <row r="57" spans="1:4" ht="19.5" customHeight="1">
      <c r="A57" s="101" t="s">
        <v>324</v>
      </c>
      <c r="B57" s="10" t="s">
        <v>41</v>
      </c>
      <c r="C57" s="86">
        <v>3.7589999999999995</v>
      </c>
      <c r="D57" s="91" t="s">
        <v>402</v>
      </c>
    </row>
    <row r="58" spans="1:4" ht="19.5" customHeight="1">
      <c r="A58" s="101" t="s">
        <v>42</v>
      </c>
      <c r="B58" s="10" t="s">
        <v>41</v>
      </c>
      <c r="C58" s="86">
        <v>0.53500000000000003</v>
      </c>
      <c r="D58" s="91" t="s">
        <v>403</v>
      </c>
    </row>
    <row r="59" spans="1:4">
      <c r="A59" s="101" t="s">
        <v>43</v>
      </c>
      <c r="B59" s="10" t="s">
        <v>44</v>
      </c>
      <c r="C59" s="86">
        <v>0.68</v>
      </c>
      <c r="D59" s="91" t="s">
        <v>404</v>
      </c>
    </row>
    <row r="60" spans="1:4" ht="18">
      <c r="A60" s="101" t="s">
        <v>45</v>
      </c>
      <c r="B60" s="10" t="s">
        <v>46</v>
      </c>
      <c r="C60" s="86">
        <v>5.1529999999999999E-2</v>
      </c>
      <c r="D60" s="91" t="s">
        <v>405</v>
      </c>
    </row>
    <row r="61" spans="1:4">
      <c r="A61" s="101" t="s">
        <v>47</v>
      </c>
      <c r="B61" s="10" t="s">
        <v>48</v>
      </c>
      <c r="C61" s="92">
        <v>0.5</v>
      </c>
      <c r="D61" s="91" t="s">
        <v>49</v>
      </c>
    </row>
    <row r="62" spans="1:4">
      <c r="A62" s="101" t="s">
        <v>50</v>
      </c>
      <c r="B62" s="10" t="s">
        <v>51</v>
      </c>
      <c r="C62" s="86">
        <v>1.03</v>
      </c>
      <c r="D62" s="91" t="s">
        <v>52</v>
      </c>
    </row>
    <row r="63" spans="1:4">
      <c r="A63" s="101" t="s">
        <v>173</v>
      </c>
      <c r="B63" s="93" t="s">
        <v>175</v>
      </c>
      <c r="C63" s="94">
        <v>2</v>
      </c>
      <c r="D63" s="91" t="s">
        <v>52</v>
      </c>
    </row>
    <row r="64" spans="1:4">
      <c r="A64" s="101" t="s">
        <v>53</v>
      </c>
      <c r="B64" s="93" t="s">
        <v>54</v>
      </c>
      <c r="C64" s="95">
        <v>1947.8</v>
      </c>
      <c r="D64" s="91" t="s">
        <v>55</v>
      </c>
    </row>
    <row r="65" spans="1:4">
      <c r="A65" s="101" t="s">
        <v>56</v>
      </c>
      <c r="B65" s="93" t="s">
        <v>54</v>
      </c>
      <c r="C65" s="96">
        <v>1725.5</v>
      </c>
      <c r="D65" s="91" t="s">
        <v>181</v>
      </c>
    </row>
    <row r="66" spans="1:4">
      <c r="A66" s="101" t="s">
        <v>57</v>
      </c>
      <c r="B66" s="10" t="s">
        <v>58</v>
      </c>
      <c r="C66" s="95">
        <v>10.48</v>
      </c>
      <c r="D66" s="91" t="s">
        <v>59</v>
      </c>
    </row>
    <row r="67" spans="1:4">
      <c r="A67" s="101" t="s">
        <v>60</v>
      </c>
      <c r="B67" s="10" t="s">
        <v>61</v>
      </c>
      <c r="C67" s="95">
        <v>30</v>
      </c>
      <c r="D67" s="91" t="s">
        <v>62</v>
      </c>
    </row>
    <row r="68" spans="1:4" ht="18">
      <c r="A68" s="101" t="s">
        <v>205</v>
      </c>
      <c r="B68" s="10" t="s">
        <v>202</v>
      </c>
      <c r="C68" s="95">
        <v>0.5</v>
      </c>
      <c r="D68" s="91" t="s">
        <v>206</v>
      </c>
    </row>
    <row r="69" spans="1:4" ht="18">
      <c r="A69" s="101" t="s">
        <v>207</v>
      </c>
      <c r="B69" s="10" t="s">
        <v>63</v>
      </c>
      <c r="C69" s="95">
        <v>30</v>
      </c>
      <c r="D69" s="91" t="s">
        <v>64</v>
      </c>
    </row>
    <row r="70" spans="1:4" ht="15.75" thickBot="1">
      <c r="A70" s="102" t="s">
        <v>65</v>
      </c>
      <c r="B70" s="97" t="s">
        <v>66</v>
      </c>
      <c r="C70" s="98">
        <v>50000</v>
      </c>
      <c r="D70" s="99" t="s">
        <v>67</v>
      </c>
    </row>
  </sheetData>
  <mergeCells count="14">
    <mergeCell ref="A1:B1"/>
    <mergeCell ref="D46:D48"/>
    <mergeCell ref="B53:C53"/>
    <mergeCell ref="A4:B4"/>
    <mergeCell ref="A8:B8"/>
    <mergeCell ref="A14:B14"/>
    <mergeCell ref="A15:B15"/>
    <mergeCell ref="D20:H20"/>
    <mergeCell ref="A9:B9"/>
    <mergeCell ref="A10:B10"/>
    <mergeCell ref="A11:B11"/>
    <mergeCell ref="A12:B12"/>
    <mergeCell ref="A13:B13"/>
    <mergeCell ref="B33:C33"/>
  </mergeCells>
  <phoneticPr fontId="5" type="noConversion"/>
  <conditionalFormatting sqref="C9:C15">
    <cfRule type="containsText" dxfId="12" priority="5" operator="containsText" text="FALSE">
      <formula>NOT(ISERROR(SEARCH("FALSE",C9)))</formula>
    </cfRule>
    <cfRule type="expression" dxfId="11" priority="8">
      <formula>NOT(_xlfn.ISFORMULA(C9))</formula>
    </cfRule>
  </conditionalFormatting>
  <conditionalFormatting sqref="C18:C25">
    <cfRule type="expression" dxfId="10" priority="1">
      <formula>NOT(_xlfn.ISFORMULA(C18))</formula>
    </cfRule>
  </conditionalFormatting>
  <conditionalFormatting sqref="C20">
    <cfRule type="cellIs" dxfId="9" priority="2" operator="greaterThan">
      <formula>#REF!</formula>
    </cfRule>
  </conditionalFormatting>
  <conditionalFormatting sqref="C32 C34:C36">
    <cfRule type="expression" dxfId="8" priority="6">
      <formula>NOT(_xlfn.ISFORMULA(C32))</formula>
    </cfRule>
  </conditionalFormatting>
  <conditionalFormatting sqref="D20:H20">
    <cfRule type="expression" dxfId="7" priority="3">
      <formula>$C$42&lt;$D$16</formula>
    </cfRule>
  </conditionalFormatting>
  <hyperlinks>
    <hyperlink ref="D54" r:id="rId1" xr:uid="{601A49D5-C064-4029-8AB3-7A13294F1E3A}"/>
  </hyperlinks>
  <pageMargins left="0.7" right="0.7" top="0.75" bottom="0.75" header="0.3" footer="0.3"/>
  <pageSetup paperSize="9" orientation="portrait" r:id="rId2"/>
  <headerFooter>
    <oddHeader>&amp;C&amp;"Calibri"&amp;10&amp;KFF0000 OFFICIAL&amp;1#_x000D_</oddHead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7C02F-CB02-42D1-B25E-A59F49B821BE}">
  <sheetPr>
    <tabColor rgb="FF7030A0"/>
    <pageSetUpPr fitToPage="1"/>
  </sheetPr>
  <dimension ref="A1:N153"/>
  <sheetViews>
    <sheetView showGridLines="0" zoomScaleNormal="100" workbookViewId="0">
      <pane ySplit="1" topLeftCell="A74" activePane="bottomLeft" state="frozen"/>
      <selection pane="bottomLeft" activeCell="A96" sqref="A96:F96"/>
    </sheetView>
  </sheetViews>
  <sheetFormatPr defaultColWidth="9.140625" defaultRowHeight="15"/>
  <cols>
    <col min="1" max="1" width="39.85546875" customWidth="1"/>
    <col min="2" max="2" width="17.28515625" customWidth="1"/>
    <col min="3" max="3" width="13.42578125" customWidth="1"/>
    <col min="4" max="4" width="13.85546875" customWidth="1"/>
    <col min="5" max="9" width="15.28515625" customWidth="1"/>
    <col min="10" max="10" width="18.7109375" customWidth="1"/>
    <col min="11" max="13" width="15.28515625" customWidth="1"/>
    <col min="14" max="14" width="14.5703125" customWidth="1"/>
    <col min="15" max="15" width="20.28515625" customWidth="1"/>
    <col min="16" max="18" width="14.5703125" customWidth="1"/>
    <col min="19" max="19" width="15.5703125" customWidth="1"/>
    <col min="20" max="20" width="13.42578125" customWidth="1"/>
    <col min="21" max="21" width="12.140625" customWidth="1"/>
    <col min="22" max="22" width="12.5703125" bestFit="1" customWidth="1"/>
    <col min="28" max="28" width="12.7109375" bestFit="1" customWidth="1"/>
    <col min="29" max="29" width="13.28515625" bestFit="1" customWidth="1"/>
    <col min="30" max="30" width="12.7109375" bestFit="1" customWidth="1"/>
    <col min="31" max="31" width="14.42578125" bestFit="1" customWidth="1"/>
    <col min="32" max="32" width="13.28515625" bestFit="1" customWidth="1"/>
    <col min="33" max="33" width="11.5703125" bestFit="1" customWidth="1"/>
    <col min="34" max="34" width="14.7109375" bestFit="1" customWidth="1"/>
    <col min="35" max="35" width="12.5703125" bestFit="1" customWidth="1"/>
    <col min="36" max="36" width="13.140625" bestFit="1" customWidth="1"/>
    <col min="37" max="37" width="12.42578125" customWidth="1"/>
    <col min="38" max="38" width="14.28515625" customWidth="1"/>
    <col min="39" max="39" width="14.42578125" customWidth="1"/>
    <col min="40" max="40" width="12.28515625" customWidth="1"/>
    <col min="41" max="41" width="15" customWidth="1"/>
  </cols>
  <sheetData>
    <row r="1" spans="1:9" s="12" customFormat="1" ht="75" customHeight="1">
      <c r="A1" s="341" t="s">
        <v>227</v>
      </c>
      <c r="B1" s="341"/>
      <c r="C1" s="341"/>
      <c r="D1" s="341"/>
      <c r="E1" s="341"/>
      <c r="F1" s="341"/>
      <c r="G1" s="341"/>
      <c r="H1" s="341"/>
      <c r="I1" s="341"/>
    </row>
    <row r="2" spans="1:9" ht="18.75" customHeight="1" thickBot="1"/>
    <row r="3" spans="1:9" ht="42" customHeight="1">
      <c r="A3" s="456" t="s">
        <v>68</v>
      </c>
      <c r="B3" s="457"/>
      <c r="C3" s="457"/>
      <c r="D3" s="457"/>
      <c r="E3" s="457"/>
      <c r="F3" s="457"/>
      <c r="G3" s="457"/>
      <c r="H3" s="457"/>
      <c r="I3" s="458"/>
    </row>
    <row r="4" spans="1:9" ht="35.25" customHeight="1">
      <c r="A4" s="242" t="s">
        <v>69</v>
      </c>
      <c r="B4" s="122" t="s">
        <v>70</v>
      </c>
      <c r="C4" s="122" t="s">
        <v>71</v>
      </c>
      <c r="D4" s="122" t="s">
        <v>72</v>
      </c>
      <c r="E4" s="482" t="s">
        <v>178</v>
      </c>
      <c r="F4" s="482"/>
      <c r="G4" s="482"/>
      <c r="H4" s="482"/>
      <c r="I4" s="483"/>
    </row>
    <row r="5" spans="1:9" ht="18.75" customHeight="1">
      <c r="A5" s="90"/>
      <c r="B5" s="55"/>
      <c r="C5" s="56"/>
      <c r="D5" s="62">
        <f>B5*C5</f>
        <v>0</v>
      </c>
      <c r="E5" s="479"/>
      <c r="F5" s="480"/>
      <c r="G5" s="480"/>
      <c r="H5" s="480"/>
      <c r="I5" s="481"/>
    </row>
    <row r="6" spans="1:9">
      <c r="A6" s="90"/>
      <c r="B6" s="55"/>
      <c r="C6" s="56"/>
      <c r="D6" s="62">
        <f t="shared" ref="D6:D13" si="0">B6*C6</f>
        <v>0</v>
      </c>
      <c r="E6" s="479"/>
      <c r="F6" s="480"/>
      <c r="G6" s="480"/>
      <c r="H6" s="480"/>
      <c r="I6" s="481"/>
    </row>
    <row r="7" spans="1:9">
      <c r="A7" s="90"/>
      <c r="B7" s="55"/>
      <c r="C7" s="56"/>
      <c r="D7" s="62">
        <f>B7*C7</f>
        <v>0</v>
      </c>
      <c r="E7" s="479"/>
      <c r="F7" s="480"/>
      <c r="G7" s="480"/>
      <c r="H7" s="480"/>
      <c r="I7" s="481"/>
    </row>
    <row r="8" spans="1:9">
      <c r="A8" s="90"/>
      <c r="B8" s="55"/>
      <c r="C8" s="56"/>
      <c r="D8" s="62">
        <f t="shared" si="0"/>
        <v>0</v>
      </c>
      <c r="E8" s="479"/>
      <c r="F8" s="480"/>
      <c r="G8" s="480"/>
      <c r="H8" s="480"/>
      <c r="I8" s="481"/>
    </row>
    <row r="9" spans="1:9">
      <c r="A9" s="90"/>
      <c r="B9" s="55"/>
      <c r="C9" s="56"/>
      <c r="D9" s="62">
        <f>B9*C9</f>
        <v>0</v>
      </c>
      <c r="E9" s="479"/>
      <c r="F9" s="480"/>
      <c r="G9" s="480"/>
      <c r="H9" s="480"/>
      <c r="I9" s="481"/>
    </row>
    <row r="10" spans="1:9" ht="18.75" customHeight="1">
      <c r="A10" s="243"/>
      <c r="B10" s="116"/>
      <c r="C10" s="56"/>
      <c r="D10" s="62">
        <f>'In-kind contributions'!$B$31</f>
        <v>0</v>
      </c>
      <c r="E10" s="459"/>
      <c r="F10" s="460"/>
      <c r="G10" s="460"/>
      <c r="H10" s="460"/>
      <c r="I10" s="461"/>
    </row>
    <row r="11" spans="1:9" ht="18.75" customHeight="1">
      <c r="A11" s="90"/>
      <c r="B11" s="55"/>
      <c r="C11" s="56"/>
      <c r="D11" s="62">
        <f t="shared" si="0"/>
        <v>0</v>
      </c>
      <c r="E11" s="479"/>
      <c r="F11" s="480"/>
      <c r="G11" s="480"/>
      <c r="H11" s="480"/>
      <c r="I11" s="481"/>
    </row>
    <row r="12" spans="1:9" ht="18.75" customHeight="1">
      <c r="A12" s="90"/>
      <c r="B12" s="55"/>
      <c r="C12" s="56"/>
      <c r="D12" s="62">
        <f t="shared" si="0"/>
        <v>0</v>
      </c>
      <c r="E12" s="479"/>
      <c r="F12" s="480"/>
      <c r="G12" s="480"/>
      <c r="H12" s="480"/>
      <c r="I12" s="481"/>
    </row>
    <row r="13" spans="1:9" ht="18.75" customHeight="1">
      <c r="A13" s="90"/>
      <c r="B13" s="55"/>
      <c r="C13" s="56"/>
      <c r="D13" s="62">
        <f t="shared" si="0"/>
        <v>0</v>
      </c>
      <c r="E13" s="479"/>
      <c r="F13" s="480"/>
      <c r="G13" s="480"/>
      <c r="H13" s="480"/>
      <c r="I13" s="481"/>
    </row>
    <row r="14" spans="1:9" ht="18.75" customHeight="1" thickBot="1">
      <c r="A14" s="244"/>
      <c r="B14" s="245"/>
      <c r="C14" s="246"/>
      <c r="D14" s="247">
        <f>B14*C14</f>
        <v>0</v>
      </c>
      <c r="E14" s="486"/>
      <c r="F14" s="487"/>
      <c r="G14" s="487"/>
      <c r="H14" s="487"/>
      <c r="I14" s="488"/>
    </row>
    <row r="15" spans="1:9" ht="18.75" customHeight="1" thickBot="1">
      <c r="A15" s="127" t="s">
        <v>73</v>
      </c>
      <c r="B15" s="128">
        <f>SUM(B5:B14)</f>
        <v>0</v>
      </c>
      <c r="C15" s="36"/>
      <c r="D15" s="128">
        <f>SUM(D5:D14)</f>
        <v>0</v>
      </c>
      <c r="E15" s="484" t="str">
        <f>IF(D15&lt;'Project summary'!C40/'Project summary'!C42,"ERROR Project cost too small for minimum grant size","")</f>
        <v>ERROR Project cost too small for minimum grant size</v>
      </c>
      <c r="F15" s="484"/>
      <c r="G15" s="484"/>
      <c r="H15" s="484"/>
      <c r="I15" s="485"/>
    </row>
    <row r="18" spans="1:8" ht="42" customHeight="1" thickBot="1">
      <c r="A18" s="132" t="s">
        <v>387</v>
      </c>
      <c r="B18" s="133"/>
      <c r="C18" s="133"/>
      <c r="D18" s="133"/>
      <c r="E18" s="133"/>
      <c r="F18" s="133"/>
      <c r="G18" s="133"/>
      <c r="H18" s="134"/>
    </row>
    <row r="19" spans="1:8" ht="18.75" customHeight="1">
      <c r="A19" s="491" t="s">
        <v>74</v>
      </c>
      <c r="B19" s="493" t="s">
        <v>25</v>
      </c>
      <c r="C19" s="495" t="s">
        <v>75</v>
      </c>
      <c r="D19" s="501" t="s">
        <v>178</v>
      </c>
      <c r="E19" s="502"/>
      <c r="F19" s="502"/>
      <c r="G19" s="502"/>
      <c r="H19" s="503"/>
    </row>
    <row r="20" spans="1:8" ht="18.75" customHeight="1">
      <c r="A20" s="492"/>
      <c r="B20" s="494"/>
      <c r="C20" s="496"/>
      <c r="D20" s="504"/>
      <c r="E20" s="505"/>
      <c r="F20" s="505"/>
      <c r="G20" s="505"/>
      <c r="H20" s="506"/>
    </row>
    <row r="21" spans="1:8" ht="18.75" customHeight="1">
      <c r="A21" s="1" t="s">
        <v>16</v>
      </c>
      <c r="B21" s="55"/>
      <c r="C21" s="60" t="e">
        <f t="shared" ref="C21:C26" si="1">B21/B$15</f>
        <v>#DIV/0!</v>
      </c>
      <c r="D21" s="57"/>
      <c r="E21" s="58"/>
      <c r="F21" s="58"/>
      <c r="G21" s="58"/>
      <c r="H21" s="59"/>
    </row>
    <row r="22" spans="1:8" ht="18.75" customHeight="1">
      <c r="A22" s="1" t="s">
        <v>76</v>
      </c>
      <c r="B22" s="55"/>
      <c r="C22" s="60" t="e">
        <f t="shared" si="1"/>
        <v>#DIV/0!</v>
      </c>
      <c r="D22" s="57"/>
      <c r="E22" s="58"/>
      <c r="F22" s="58"/>
      <c r="G22" s="58"/>
      <c r="H22" s="59"/>
    </row>
    <row r="23" spans="1:8" ht="18.75" customHeight="1">
      <c r="A23" s="1" t="s">
        <v>77</v>
      </c>
      <c r="B23" s="55"/>
      <c r="C23" s="60" t="e">
        <f t="shared" si="1"/>
        <v>#DIV/0!</v>
      </c>
      <c r="D23" s="57"/>
      <c r="E23" s="58"/>
      <c r="F23" s="58"/>
      <c r="G23" s="58"/>
      <c r="H23" s="59"/>
    </row>
    <row r="24" spans="1:8" ht="18.75" customHeight="1">
      <c r="A24" s="1" t="s">
        <v>182</v>
      </c>
      <c r="B24" s="55"/>
      <c r="C24" s="60" t="e">
        <f t="shared" si="1"/>
        <v>#DIV/0!</v>
      </c>
      <c r="D24" s="57"/>
      <c r="E24" s="58"/>
      <c r="F24" s="58"/>
      <c r="G24" s="58"/>
      <c r="H24" s="59"/>
    </row>
    <row r="25" spans="1:8" ht="18.75" customHeight="1">
      <c r="A25" s="1" t="s">
        <v>183</v>
      </c>
      <c r="B25" s="55"/>
      <c r="C25" s="60" t="e">
        <f t="shared" si="1"/>
        <v>#DIV/0!</v>
      </c>
      <c r="D25" s="57"/>
      <c r="E25" s="58"/>
      <c r="F25" s="58"/>
      <c r="G25" s="58"/>
      <c r="H25" s="59"/>
    </row>
    <row r="26" spans="1:8" ht="18.75" customHeight="1">
      <c r="A26" s="1" t="s">
        <v>78</v>
      </c>
      <c r="B26" s="55"/>
      <c r="C26" s="60" t="e">
        <f t="shared" si="1"/>
        <v>#DIV/0!</v>
      </c>
      <c r="D26" s="57"/>
      <c r="E26" s="58"/>
      <c r="F26" s="58"/>
      <c r="G26" s="58"/>
      <c r="H26" s="59"/>
    </row>
    <row r="27" spans="1:8" ht="18.75" customHeight="1">
      <c r="A27" s="1" t="s">
        <v>79</v>
      </c>
      <c r="B27" s="61">
        <f>'In-kind contributions'!B15</f>
        <v>0</v>
      </c>
      <c r="C27" s="60" t="e">
        <f t="shared" ref="C27:C29" si="2">B27/B$15</f>
        <v>#DIV/0!</v>
      </c>
      <c r="D27" s="57"/>
      <c r="E27" s="58"/>
      <c r="F27" s="58"/>
      <c r="G27" s="58"/>
      <c r="H27" s="59"/>
    </row>
    <row r="28" spans="1:8" ht="18.75" customHeight="1">
      <c r="A28" s="1" t="s">
        <v>80</v>
      </c>
      <c r="B28" s="61">
        <f>'In-kind contributions'!B29</f>
        <v>0</v>
      </c>
      <c r="C28" s="60" t="e">
        <f>B28/B$15</f>
        <v>#DIV/0!</v>
      </c>
      <c r="D28" s="57"/>
      <c r="E28" s="58"/>
      <c r="F28" s="58"/>
      <c r="G28" s="58"/>
      <c r="H28" s="59"/>
    </row>
    <row r="29" spans="1:8" ht="18.75" customHeight="1">
      <c r="A29" s="3" t="s">
        <v>81</v>
      </c>
      <c r="B29" s="55"/>
      <c r="C29" s="60" t="e">
        <f t="shared" si="2"/>
        <v>#DIV/0!</v>
      </c>
      <c r="D29" s="57"/>
      <c r="E29" s="58"/>
      <c r="F29" s="58"/>
      <c r="G29" s="58"/>
      <c r="H29" s="59"/>
    </row>
    <row r="30" spans="1:8" ht="18.75" customHeight="1">
      <c r="A30" s="1" t="s">
        <v>82</v>
      </c>
      <c r="B30" s="62">
        <f>B15-SUM(B21:B29)</f>
        <v>0</v>
      </c>
      <c r="C30" s="60" t="e">
        <f>B30/B$15</f>
        <v>#DIV/0!</v>
      </c>
      <c r="D30" s="57"/>
      <c r="E30" s="58"/>
      <c r="F30" s="58"/>
      <c r="G30" s="58"/>
      <c r="H30" s="59"/>
    </row>
    <row r="31" spans="1:8" ht="18.75" customHeight="1">
      <c r="A31" s="1" t="s">
        <v>230</v>
      </c>
      <c r="B31" s="55"/>
      <c r="C31" s="60" t="e">
        <f>B31/B$15</f>
        <v>#DIV/0!</v>
      </c>
      <c r="D31" s="57" t="s">
        <v>231</v>
      </c>
      <c r="E31" s="58"/>
      <c r="F31" s="58"/>
      <c r="G31" s="58"/>
      <c r="H31" s="59"/>
    </row>
    <row r="32" spans="1:8" ht="18.75" customHeight="1" thickBot="1">
      <c r="A32" s="114" t="s">
        <v>232</v>
      </c>
      <c r="B32" s="129"/>
      <c r="C32" s="130" t="b">
        <f>B30&lt;B31</f>
        <v>0</v>
      </c>
      <c r="D32" s="131" t="s">
        <v>233</v>
      </c>
      <c r="E32" s="125"/>
      <c r="F32" s="125"/>
      <c r="G32" s="125"/>
      <c r="H32" s="126"/>
    </row>
    <row r="34" spans="1:10" ht="42" customHeight="1" thickBot="1">
      <c r="A34" s="132" t="s">
        <v>388</v>
      </c>
      <c r="B34" s="138"/>
      <c r="C34" s="138"/>
      <c r="D34" s="138"/>
      <c r="E34" s="138"/>
      <c r="F34" s="138"/>
      <c r="G34" s="138"/>
      <c r="H34" s="138"/>
      <c r="I34" s="139"/>
    </row>
    <row r="35" spans="1:10" ht="60.75" thickBot="1">
      <c r="A35" s="141" t="s">
        <v>321</v>
      </c>
      <c r="B35" s="489" t="s">
        <v>234</v>
      </c>
      <c r="C35" s="489"/>
      <c r="D35" s="142" t="s">
        <v>238</v>
      </c>
      <c r="E35" s="142" t="s">
        <v>239</v>
      </c>
      <c r="F35" s="142" t="s">
        <v>240</v>
      </c>
      <c r="G35" s="142" t="s">
        <v>241</v>
      </c>
      <c r="H35" s="142" t="s">
        <v>235</v>
      </c>
      <c r="I35" s="143" t="s">
        <v>27</v>
      </c>
    </row>
    <row r="36" spans="1:10" ht="18.75" customHeight="1">
      <c r="A36" s="144">
        <v>0</v>
      </c>
      <c r="B36" s="499" t="s">
        <v>236</v>
      </c>
      <c r="C36" s="499"/>
      <c r="D36" s="140"/>
      <c r="E36" s="140"/>
      <c r="F36" s="140"/>
      <c r="G36" s="140"/>
      <c r="H36" s="140"/>
      <c r="I36" s="251">
        <f>'Project summary'!C49</f>
        <v>0</v>
      </c>
    </row>
    <row r="37" spans="1:10" ht="18.75" customHeight="1">
      <c r="A37" s="172">
        <v>1</v>
      </c>
      <c r="B37" s="490"/>
      <c r="C37" s="490"/>
      <c r="D37" s="248"/>
      <c r="E37" s="248"/>
      <c r="F37" s="150">
        <f>D37+E37</f>
        <v>0</v>
      </c>
      <c r="G37" s="152" t="e">
        <f t="shared" ref="G37:G48" si="3">F37/$D$15*$B$21</f>
        <v>#DIV/0!</v>
      </c>
      <c r="H37" s="137" t="str">
        <f>IFERROR(G37/F37,"")</f>
        <v/>
      </c>
      <c r="I37" s="249"/>
    </row>
    <row r="38" spans="1:10" ht="18.75" customHeight="1">
      <c r="A38" s="172">
        <v>2</v>
      </c>
      <c r="B38" s="490"/>
      <c r="C38" s="490"/>
      <c r="D38" s="248"/>
      <c r="E38" s="248"/>
      <c r="F38" s="150">
        <f t="shared" ref="F38:F48" si="4">D38+E38</f>
        <v>0</v>
      </c>
      <c r="G38" s="152" t="e">
        <f t="shared" si="3"/>
        <v>#DIV/0!</v>
      </c>
      <c r="H38" s="137" t="str">
        <f t="shared" ref="H38:H48" si="5">IFERROR(G38/F38,"")</f>
        <v/>
      </c>
      <c r="I38" s="249"/>
    </row>
    <row r="39" spans="1:10" ht="18.75" customHeight="1">
      <c r="A39" s="172">
        <v>3</v>
      </c>
      <c r="B39" s="490"/>
      <c r="C39" s="490"/>
      <c r="D39" s="248"/>
      <c r="E39" s="248"/>
      <c r="F39" s="150">
        <f t="shared" si="4"/>
        <v>0</v>
      </c>
      <c r="G39" s="152" t="e">
        <f t="shared" si="3"/>
        <v>#DIV/0!</v>
      </c>
      <c r="H39" s="137" t="str">
        <f t="shared" si="5"/>
        <v/>
      </c>
      <c r="I39" s="249"/>
    </row>
    <row r="40" spans="1:10" ht="18.75" customHeight="1">
      <c r="A40" s="172">
        <v>4</v>
      </c>
      <c r="B40" s="490"/>
      <c r="C40" s="490"/>
      <c r="D40" s="248"/>
      <c r="E40" s="248"/>
      <c r="F40" s="150">
        <f t="shared" si="4"/>
        <v>0</v>
      </c>
      <c r="G40" s="152" t="e">
        <f t="shared" si="3"/>
        <v>#DIV/0!</v>
      </c>
      <c r="H40" s="137" t="str">
        <f t="shared" si="5"/>
        <v/>
      </c>
      <c r="I40" s="249"/>
    </row>
    <row r="41" spans="1:10" ht="18.75" customHeight="1">
      <c r="A41" s="172">
        <v>5</v>
      </c>
      <c r="B41" s="490"/>
      <c r="C41" s="490"/>
      <c r="D41" s="248"/>
      <c r="E41" s="248"/>
      <c r="F41" s="150">
        <f t="shared" si="4"/>
        <v>0</v>
      </c>
      <c r="G41" s="152" t="e">
        <f t="shared" si="3"/>
        <v>#DIV/0!</v>
      </c>
      <c r="H41" s="137" t="str">
        <f t="shared" si="5"/>
        <v/>
      </c>
      <c r="I41" s="249"/>
    </row>
    <row r="42" spans="1:10" ht="18.75" customHeight="1">
      <c r="A42" s="172">
        <v>6</v>
      </c>
      <c r="B42" s="490"/>
      <c r="C42" s="490"/>
      <c r="D42" s="248"/>
      <c r="E42" s="248"/>
      <c r="F42" s="150">
        <f t="shared" si="4"/>
        <v>0</v>
      </c>
      <c r="G42" s="152" t="e">
        <f t="shared" si="3"/>
        <v>#DIV/0!</v>
      </c>
      <c r="H42" s="137" t="str">
        <f t="shared" si="5"/>
        <v/>
      </c>
      <c r="I42" s="249"/>
    </row>
    <row r="43" spans="1:10" ht="18.75" customHeight="1">
      <c r="A43" s="172">
        <v>7</v>
      </c>
      <c r="B43" s="490"/>
      <c r="C43" s="490"/>
      <c r="D43" s="248"/>
      <c r="E43" s="248"/>
      <c r="F43" s="150">
        <f>D43+E43</f>
        <v>0</v>
      </c>
      <c r="G43" s="152" t="e">
        <f t="shared" si="3"/>
        <v>#DIV/0!</v>
      </c>
      <c r="H43" s="137" t="str">
        <f>IFERROR(G43/F43,"")</f>
        <v/>
      </c>
      <c r="I43" s="249"/>
    </row>
    <row r="44" spans="1:10" ht="18.75" customHeight="1">
      <c r="A44" s="172">
        <v>8</v>
      </c>
      <c r="B44" s="490"/>
      <c r="C44" s="490"/>
      <c r="D44" s="248"/>
      <c r="E44" s="248"/>
      <c r="F44" s="150">
        <f t="shared" si="4"/>
        <v>0</v>
      </c>
      <c r="G44" s="152" t="e">
        <f t="shared" si="3"/>
        <v>#DIV/0!</v>
      </c>
      <c r="H44" s="137" t="str">
        <f t="shared" si="5"/>
        <v/>
      </c>
      <c r="I44" s="249"/>
    </row>
    <row r="45" spans="1:10" ht="18.75" customHeight="1">
      <c r="A45" s="172">
        <v>9</v>
      </c>
      <c r="B45" s="490"/>
      <c r="C45" s="490"/>
      <c r="D45" s="248"/>
      <c r="E45" s="248"/>
      <c r="F45" s="150">
        <f t="shared" si="4"/>
        <v>0</v>
      </c>
      <c r="G45" s="152" t="e">
        <f t="shared" si="3"/>
        <v>#DIV/0!</v>
      </c>
      <c r="H45" s="137" t="str">
        <f t="shared" si="5"/>
        <v/>
      </c>
      <c r="I45" s="249"/>
    </row>
    <row r="46" spans="1:10" ht="18.75" customHeight="1">
      <c r="A46" s="172">
        <v>10</v>
      </c>
      <c r="B46" s="490"/>
      <c r="C46" s="490"/>
      <c r="D46" s="248"/>
      <c r="E46" s="248"/>
      <c r="F46" s="150">
        <f t="shared" si="4"/>
        <v>0</v>
      </c>
      <c r="G46" s="152" t="e">
        <f t="shared" si="3"/>
        <v>#DIV/0!</v>
      </c>
      <c r="H46" s="137" t="str">
        <f t="shared" si="5"/>
        <v/>
      </c>
      <c r="I46" s="249"/>
    </row>
    <row r="47" spans="1:10" ht="18.75" customHeight="1">
      <c r="A47" s="172">
        <v>11</v>
      </c>
      <c r="B47" s="490"/>
      <c r="C47" s="490"/>
      <c r="D47" s="248"/>
      <c r="E47" s="248"/>
      <c r="F47" s="150">
        <f t="shared" si="4"/>
        <v>0</v>
      </c>
      <c r="G47" s="152" t="e">
        <f t="shared" si="3"/>
        <v>#DIV/0!</v>
      </c>
      <c r="H47" s="137" t="str">
        <f t="shared" si="5"/>
        <v/>
      </c>
      <c r="I47" s="249"/>
    </row>
    <row r="48" spans="1:10" ht="18.75" customHeight="1" thickBot="1">
      <c r="A48" s="173">
        <v>12</v>
      </c>
      <c r="B48" s="500" t="s">
        <v>242</v>
      </c>
      <c r="C48" s="500"/>
      <c r="D48" s="250"/>
      <c r="E48" s="250"/>
      <c r="F48" s="151">
        <f t="shared" si="4"/>
        <v>0</v>
      </c>
      <c r="G48" s="153" t="e">
        <f t="shared" si="3"/>
        <v>#DIV/0!</v>
      </c>
      <c r="H48" s="145" t="str">
        <f t="shared" si="5"/>
        <v/>
      </c>
      <c r="I48" s="249"/>
      <c r="J48" t="str">
        <f>IF((I48-I36)&gt;731,"Final report must be submitted within 2 years of project starting.","")</f>
        <v/>
      </c>
    </row>
    <row r="49" spans="1:14" ht="18.75" customHeight="1" thickBot="1">
      <c r="A49" s="146" t="s">
        <v>73</v>
      </c>
      <c r="B49" s="498"/>
      <c r="C49" s="498"/>
      <c r="D49" s="147">
        <f>SUM(D37:D48)</f>
        <v>0</v>
      </c>
      <c r="E49" s="147">
        <f>SUM(E37:E48)</f>
        <v>0</v>
      </c>
      <c r="F49" s="147">
        <f>SUM(F37:F48)</f>
        <v>0</v>
      </c>
      <c r="G49" s="147" t="e">
        <f>SUM(G37:G48)</f>
        <v>#DIV/0!</v>
      </c>
      <c r="H49" s="148" t="e">
        <f t="shared" ref="H49" si="6">G49/F49</f>
        <v>#DIV/0!</v>
      </c>
      <c r="I49" s="149"/>
    </row>
    <row r="50" spans="1:14" ht="18.75" customHeight="1">
      <c r="A50" s="135"/>
      <c r="B50" s="135"/>
      <c r="C50" s="135"/>
      <c r="D50" s="135"/>
      <c r="E50" s="135"/>
      <c r="F50" s="135"/>
      <c r="G50" s="135"/>
      <c r="H50" s="135"/>
      <c r="I50" s="135"/>
    </row>
    <row r="51" spans="1:14" ht="18.75" customHeight="1">
      <c r="A51" s="497" t="s">
        <v>237</v>
      </c>
      <c r="B51" s="497"/>
      <c r="C51" s="497"/>
      <c r="D51" s="497"/>
      <c r="E51" s="497"/>
      <c r="F51" s="497"/>
      <c r="G51" s="135"/>
      <c r="H51" s="135"/>
    </row>
    <row r="52" spans="1:14" ht="18.75" customHeight="1">
      <c r="A52" s="136" t="s">
        <v>317</v>
      </c>
      <c r="B52" s="135"/>
      <c r="C52" s="135"/>
      <c r="D52" s="135"/>
      <c r="E52" s="135"/>
      <c r="F52" s="135"/>
      <c r="G52" s="135"/>
      <c r="H52" s="135"/>
    </row>
    <row r="53" spans="1:14" ht="18.75" customHeight="1" thickBot="1">
      <c r="A53" s="136"/>
      <c r="B53" s="135"/>
      <c r="C53" s="135"/>
      <c r="D53" s="135"/>
      <c r="E53" s="135"/>
      <c r="F53" s="135"/>
      <c r="G53" s="135"/>
      <c r="H53" s="135"/>
    </row>
    <row r="54" spans="1:14" ht="42" customHeight="1" thickBot="1">
      <c r="A54" s="208" t="s">
        <v>389</v>
      </c>
      <c r="B54" s="185"/>
      <c r="C54" s="185"/>
      <c r="D54" s="185"/>
      <c r="E54" s="185"/>
      <c r="F54" s="185"/>
      <c r="G54" s="185"/>
      <c r="H54" s="185"/>
      <c r="I54" s="185"/>
      <c r="J54" s="185"/>
      <c r="K54" s="115"/>
      <c r="L54" s="115"/>
      <c r="M54" s="115"/>
      <c r="N54" s="209"/>
    </row>
    <row r="55" spans="1:14" ht="31.5" customHeight="1">
      <c r="A55" s="477" t="s">
        <v>85</v>
      </c>
      <c r="B55" s="475" t="s">
        <v>243</v>
      </c>
      <c r="C55" s="464"/>
      <c r="D55" s="464"/>
      <c r="E55" s="464"/>
      <c r="F55" s="476"/>
      <c r="G55" s="462" t="s">
        <v>246</v>
      </c>
      <c r="H55" s="463"/>
      <c r="I55" s="464" t="s">
        <v>245</v>
      </c>
      <c r="J55" s="464"/>
      <c r="K55" s="509" t="s">
        <v>22</v>
      </c>
      <c r="L55" s="510"/>
      <c r="M55" s="510"/>
      <c r="N55" s="511"/>
    </row>
    <row r="56" spans="1:14" ht="30.75" customHeight="1" thickBot="1">
      <c r="A56" s="478"/>
      <c r="B56" s="166" t="s">
        <v>74</v>
      </c>
      <c r="C56" s="167"/>
      <c r="D56" s="168" t="s">
        <v>24</v>
      </c>
      <c r="E56" s="169" t="s">
        <v>84</v>
      </c>
      <c r="F56" s="170" t="s">
        <v>244</v>
      </c>
      <c r="G56" s="171" t="s">
        <v>84</v>
      </c>
      <c r="H56" s="170" t="s">
        <v>244</v>
      </c>
      <c r="I56" s="165" t="s">
        <v>84</v>
      </c>
      <c r="J56" s="161" t="s">
        <v>244</v>
      </c>
      <c r="K56" s="512" t="s">
        <v>179</v>
      </c>
      <c r="L56" s="513"/>
      <c r="M56" s="513"/>
      <c r="N56" s="514"/>
    </row>
    <row r="57" spans="1:14" ht="14.45" customHeight="1" thickBot="1">
      <c r="A57" s="210" t="s">
        <v>193</v>
      </c>
      <c r="B57" s="231"/>
      <c r="C57" s="231"/>
      <c r="D57" s="231"/>
      <c r="E57" s="231"/>
      <c r="F57" s="231"/>
      <c r="G57" s="231"/>
      <c r="H57" s="231"/>
      <c r="I57" s="231"/>
      <c r="J57" s="231"/>
      <c r="K57" s="515"/>
      <c r="L57" s="515"/>
      <c r="M57" s="515"/>
      <c r="N57" s="516"/>
    </row>
    <row r="58" spans="1:14" ht="14.45" customHeight="1">
      <c r="A58" s="223" t="s">
        <v>86</v>
      </c>
      <c r="B58" s="470" t="s">
        <v>188</v>
      </c>
      <c r="C58" s="471"/>
      <c r="D58" s="232" t="s">
        <v>87</v>
      </c>
      <c r="E58" s="224"/>
      <c r="F58" s="224"/>
      <c r="G58" s="233">
        <f>E58*'Project summary'!$C$54</f>
        <v>0</v>
      </c>
      <c r="H58" s="233"/>
      <c r="I58" s="234">
        <f>E58*'Project summary'!$C$64</f>
        <v>0</v>
      </c>
      <c r="J58" s="234">
        <f>F58*'Project summary'!$C$64</f>
        <v>0</v>
      </c>
      <c r="K58" s="517"/>
      <c r="L58" s="517"/>
      <c r="M58" s="517"/>
      <c r="N58" s="518"/>
    </row>
    <row r="59" spans="1:14" ht="14.45" customHeight="1">
      <c r="A59" s="123" t="s">
        <v>86</v>
      </c>
      <c r="B59" s="465" t="s">
        <v>189</v>
      </c>
      <c r="C59" s="466"/>
      <c r="D59" s="32" t="s">
        <v>87</v>
      </c>
      <c r="E59" s="50"/>
      <c r="F59" s="50"/>
      <c r="G59" s="13">
        <f>E59*'Project summary'!$C$55</f>
        <v>0</v>
      </c>
      <c r="H59" s="13">
        <f>F59*'Project summary'!$C$55</f>
        <v>0</v>
      </c>
      <c r="I59" s="51">
        <f>E59*'Project summary'!$C$65</f>
        <v>0</v>
      </c>
      <c r="J59" s="156">
        <f>F59*'Project summary'!$C$65</f>
        <v>0</v>
      </c>
      <c r="K59" s="507"/>
      <c r="L59" s="507"/>
      <c r="M59" s="507"/>
      <c r="N59" s="508"/>
    </row>
    <row r="60" spans="1:14" ht="14.45" customHeight="1">
      <c r="A60" s="123" t="s">
        <v>86</v>
      </c>
      <c r="B60" s="465" t="s">
        <v>190</v>
      </c>
      <c r="C60" s="466"/>
      <c r="D60" s="32" t="s">
        <v>87</v>
      </c>
      <c r="E60" s="50"/>
      <c r="F60" s="50"/>
      <c r="G60" s="13">
        <f>E60*'Project summary'!$C$56</f>
        <v>0</v>
      </c>
      <c r="H60" s="13">
        <f>F60*'Project summary'!$C$56</f>
        <v>0</v>
      </c>
      <c r="I60" s="51">
        <f>E60*'Project summary'!$C$64</f>
        <v>0</v>
      </c>
      <c r="J60" s="156">
        <f>F60*'Project summary'!$C$64</f>
        <v>0</v>
      </c>
      <c r="K60" s="507"/>
      <c r="L60" s="507"/>
      <c r="M60" s="507"/>
      <c r="N60" s="508"/>
    </row>
    <row r="61" spans="1:14" ht="14.45" customHeight="1">
      <c r="A61" s="123" t="s">
        <v>86</v>
      </c>
      <c r="B61" s="465" t="s">
        <v>90</v>
      </c>
      <c r="C61" s="466"/>
      <c r="D61" s="32" t="s">
        <v>102</v>
      </c>
      <c r="E61" s="52"/>
      <c r="F61" s="52"/>
      <c r="G61" s="13">
        <f>E61*'Project summary'!$C$70</f>
        <v>0</v>
      </c>
      <c r="H61" s="13">
        <f>F61*'Project summary'!$C$70</f>
        <v>0</v>
      </c>
      <c r="I61" s="154"/>
      <c r="J61" s="154"/>
      <c r="K61" s="507"/>
      <c r="L61" s="507"/>
      <c r="M61" s="507"/>
      <c r="N61" s="508"/>
    </row>
    <row r="62" spans="1:14" ht="14.45" customHeight="1">
      <c r="A62" s="123" t="s">
        <v>91</v>
      </c>
      <c r="B62" s="465" t="s">
        <v>92</v>
      </c>
      <c r="C62" s="466"/>
      <c r="D62" s="32" t="s">
        <v>93</v>
      </c>
      <c r="E62" s="50"/>
      <c r="F62" s="50"/>
      <c r="G62" s="13">
        <f>E62*'Project summary'!$C$59</f>
        <v>0</v>
      </c>
      <c r="H62" s="13">
        <f>F62*'Project summary'!$C$59</f>
        <v>0</v>
      </c>
      <c r="I62" s="13">
        <f>E62*'Project summary'!$C$69</f>
        <v>0</v>
      </c>
      <c r="J62" s="13">
        <f>F62*'Project summary'!$C$69</f>
        <v>0</v>
      </c>
      <c r="K62" s="507"/>
      <c r="L62" s="507"/>
      <c r="M62" s="507"/>
      <c r="N62" s="508"/>
    </row>
    <row r="63" spans="1:14" ht="14.45" customHeight="1">
      <c r="A63" s="123" t="s">
        <v>91</v>
      </c>
      <c r="B63" s="465" t="s">
        <v>94</v>
      </c>
      <c r="C63" s="466"/>
      <c r="D63" s="157" t="s">
        <v>95</v>
      </c>
      <c r="E63" s="112"/>
      <c r="F63" s="112"/>
      <c r="G63" s="13">
        <f>E63*'Project summary'!$C$60</f>
        <v>0</v>
      </c>
      <c r="H63" s="13">
        <f>F63*'Project summary'!$C$60</f>
        <v>0</v>
      </c>
      <c r="I63" s="51">
        <f>E63*'Project summary'!$C$66</f>
        <v>0</v>
      </c>
      <c r="J63" s="156">
        <f>F63*'Project summary'!$C$66</f>
        <v>0</v>
      </c>
      <c r="K63" s="507"/>
      <c r="L63" s="507"/>
      <c r="M63" s="507"/>
      <c r="N63" s="508"/>
    </row>
    <row r="64" spans="1:14" ht="14.45" customHeight="1">
      <c r="A64" s="123" t="s">
        <v>86</v>
      </c>
      <c r="B64" s="465" t="s">
        <v>89</v>
      </c>
      <c r="C64" s="469"/>
      <c r="D64" s="20"/>
      <c r="E64" s="155"/>
      <c r="F64" s="155"/>
      <c r="G64" s="50"/>
      <c r="H64" s="50"/>
      <c r="I64" s="158">
        <f>E64*'Project summary'!$C$63</f>
        <v>0</v>
      </c>
      <c r="J64" s="163">
        <f>F64*'Project summary'!$C$63</f>
        <v>0</v>
      </c>
      <c r="K64" s="507"/>
      <c r="L64" s="507"/>
      <c r="M64" s="507"/>
      <c r="N64" s="508"/>
    </row>
    <row r="65" spans="1:14" ht="15" customHeight="1">
      <c r="A65" s="113" t="s">
        <v>191</v>
      </c>
      <c r="B65" s="402" t="s">
        <v>96</v>
      </c>
      <c r="C65" s="468"/>
      <c r="D65" s="8"/>
      <c r="E65" s="8"/>
      <c r="F65" s="8"/>
      <c r="G65" s="50"/>
      <c r="H65" s="50"/>
      <c r="I65" s="159"/>
      <c r="J65" s="159"/>
      <c r="K65" s="507"/>
      <c r="L65" s="507"/>
      <c r="M65" s="507"/>
      <c r="N65" s="508"/>
    </row>
    <row r="66" spans="1:14" ht="15" customHeight="1" thickBot="1">
      <c r="A66" s="235" t="s">
        <v>153</v>
      </c>
      <c r="B66" s="404" t="s">
        <v>192</v>
      </c>
      <c r="C66" s="467"/>
      <c r="D66" s="129"/>
      <c r="E66" s="129"/>
      <c r="F66" s="129"/>
      <c r="G66" s="228"/>
      <c r="H66" s="228"/>
      <c r="I66" s="236"/>
      <c r="J66" s="236"/>
      <c r="K66" s="521"/>
      <c r="L66" s="521"/>
      <c r="M66" s="521"/>
      <c r="N66" s="522"/>
    </row>
    <row r="67" spans="1:14" ht="15" customHeight="1" thickBot="1">
      <c r="A67" s="221" t="s">
        <v>197</v>
      </c>
      <c r="B67" s="472"/>
      <c r="C67" s="472"/>
      <c r="D67" s="24"/>
      <c r="E67" s="220"/>
      <c r="F67" s="220"/>
      <c r="G67" s="220"/>
      <c r="H67" s="220"/>
      <c r="I67" s="220"/>
      <c r="J67" s="220"/>
      <c r="K67" s="523"/>
      <c r="L67" s="523"/>
      <c r="M67" s="523"/>
      <c r="N67" s="524"/>
    </row>
    <row r="68" spans="1:14" ht="14.45" customHeight="1">
      <c r="A68" s="223" t="s">
        <v>101</v>
      </c>
      <c r="B68" s="473" t="s">
        <v>184</v>
      </c>
      <c r="C68" s="474"/>
      <c r="D68" s="183"/>
      <c r="E68" s="183"/>
      <c r="F68" s="183"/>
      <c r="G68" s="224"/>
      <c r="H68" s="224"/>
      <c r="I68" s="225"/>
      <c r="J68" s="216"/>
      <c r="K68" s="517"/>
      <c r="L68" s="517"/>
      <c r="M68" s="517"/>
      <c r="N68" s="518"/>
    </row>
    <row r="69" spans="1:14" ht="14.45" customHeight="1">
      <c r="A69" s="124" t="s">
        <v>101</v>
      </c>
      <c r="B69" s="402" t="s">
        <v>184</v>
      </c>
      <c r="C69" s="403"/>
      <c r="D69" s="8"/>
      <c r="E69" s="8"/>
      <c r="F69" s="8"/>
      <c r="G69" s="50"/>
      <c r="H69" s="50"/>
      <c r="I69" s="160"/>
      <c r="J69" s="162"/>
      <c r="K69" s="507"/>
      <c r="L69" s="507"/>
      <c r="M69" s="507"/>
      <c r="N69" s="508"/>
    </row>
    <row r="70" spans="1:14" ht="14.45" customHeight="1">
      <c r="A70" s="124" t="s">
        <v>101</v>
      </c>
      <c r="B70" s="402" t="s">
        <v>195</v>
      </c>
      <c r="C70" s="403"/>
      <c r="D70" s="32" t="s">
        <v>102</v>
      </c>
      <c r="E70" s="50"/>
      <c r="F70" s="50"/>
      <c r="G70" s="50">
        <f>E70*'Project summary'!$C$70</f>
        <v>0</v>
      </c>
      <c r="H70" s="50">
        <f>F70*'Project summary'!$C$70</f>
        <v>0</v>
      </c>
      <c r="I70" s="53">
        <f>E70*'Project summary'!$C$68</f>
        <v>0</v>
      </c>
      <c r="J70" s="164">
        <f>F70*'Project summary'!$C$68</f>
        <v>0</v>
      </c>
      <c r="K70" s="507"/>
      <c r="L70" s="507"/>
      <c r="M70" s="507"/>
      <c r="N70" s="508"/>
    </row>
    <row r="71" spans="1:14" ht="14.45" customHeight="1" thickBot="1">
      <c r="A71" s="226" t="s">
        <v>101</v>
      </c>
      <c r="B71" s="404" t="s">
        <v>196</v>
      </c>
      <c r="C71" s="405"/>
      <c r="D71" s="227" t="s">
        <v>102</v>
      </c>
      <c r="E71" s="228"/>
      <c r="F71" s="228"/>
      <c r="G71" s="228">
        <f>E71*'Project summary'!$C$70</f>
        <v>0</v>
      </c>
      <c r="H71" s="228"/>
      <c r="I71" s="229">
        <f>E71*'Project summary'!$C$69</f>
        <v>0</v>
      </c>
      <c r="J71" s="230">
        <f>-H71*'Project summary'!$C$69</f>
        <v>0</v>
      </c>
      <c r="K71" s="521"/>
      <c r="L71" s="521"/>
      <c r="M71" s="521"/>
      <c r="N71" s="522"/>
    </row>
    <row r="72" spans="1:14" ht="15" customHeight="1" thickBot="1">
      <c r="A72" s="221" t="s">
        <v>194</v>
      </c>
      <c r="B72" s="24"/>
      <c r="C72" s="24"/>
      <c r="D72" s="24"/>
      <c r="E72" s="222"/>
      <c r="F72" s="222"/>
      <c r="G72" s="222"/>
      <c r="H72" s="222"/>
      <c r="I72" s="222"/>
      <c r="J72" s="222"/>
      <c r="K72" s="523"/>
      <c r="L72" s="523"/>
      <c r="M72" s="523"/>
      <c r="N72" s="524"/>
    </row>
    <row r="73" spans="1:14" ht="15" customHeight="1">
      <c r="A73" s="213"/>
      <c r="B73" s="398" t="s">
        <v>97</v>
      </c>
      <c r="C73" s="399"/>
      <c r="D73" s="183"/>
      <c r="E73" s="183"/>
      <c r="F73" s="183"/>
      <c r="G73" s="214"/>
      <c r="H73" s="214"/>
      <c r="I73" s="215"/>
      <c r="J73" s="216"/>
      <c r="K73" s="517"/>
      <c r="L73" s="517"/>
      <c r="M73" s="517"/>
      <c r="N73" s="518"/>
    </row>
    <row r="74" spans="1:14" ht="15" customHeight="1" thickBot="1">
      <c r="A74" s="114"/>
      <c r="B74" s="400" t="s">
        <v>201</v>
      </c>
      <c r="C74" s="401"/>
      <c r="D74" s="129"/>
      <c r="E74" s="129"/>
      <c r="F74" s="129"/>
      <c r="G74" s="217"/>
      <c r="H74" s="217"/>
      <c r="I74" s="218"/>
      <c r="J74" s="219">
        <f>-'Project summary'!C52*'Project summary'!C70</f>
        <v>0</v>
      </c>
      <c r="K74" s="521"/>
      <c r="L74" s="521"/>
      <c r="M74" s="521"/>
      <c r="N74" s="522"/>
    </row>
    <row r="75" spans="1:14" ht="15" customHeight="1" thickBot="1">
      <c r="A75" s="211" t="s">
        <v>83</v>
      </c>
      <c r="B75" s="212"/>
      <c r="C75" s="212"/>
      <c r="D75" s="174"/>
      <c r="E75" s="175"/>
      <c r="F75" s="175"/>
      <c r="G75" s="176">
        <f>SUM(G58:G74)</f>
        <v>0</v>
      </c>
      <c r="H75" s="176">
        <f>SUM(H58:H74)</f>
        <v>0</v>
      </c>
      <c r="I75" s="176">
        <f>SUM(I58:I74)</f>
        <v>0</v>
      </c>
      <c r="J75" s="176">
        <f>SUM(J58:J74)</f>
        <v>0</v>
      </c>
      <c r="K75" s="519"/>
      <c r="L75" s="519"/>
      <c r="M75" s="519"/>
      <c r="N75" s="520"/>
    </row>
    <row r="76" spans="1:14" ht="14.45" customHeight="1">
      <c r="A76" s="12"/>
      <c r="B76" s="12"/>
      <c r="C76" s="12"/>
      <c r="D76" s="12"/>
      <c r="N76" s="21"/>
    </row>
    <row r="77" spans="1:14" ht="15" customHeight="1" thickBot="1">
      <c r="F77" s="54"/>
      <c r="G77" s="54"/>
      <c r="H77" s="54"/>
      <c r="I77" s="54"/>
      <c r="J77" s="54"/>
      <c r="K77" s="54"/>
      <c r="L77" s="54"/>
      <c r="M77" s="54"/>
      <c r="N77" s="54"/>
    </row>
    <row r="78" spans="1:14" ht="15" customHeight="1">
      <c r="A78" s="409" t="s">
        <v>390</v>
      </c>
      <c r="B78" s="410"/>
      <c r="C78" s="410"/>
      <c r="D78" s="411"/>
      <c r="E78" s="415" t="s">
        <v>108</v>
      </c>
      <c r="F78" s="415" t="s">
        <v>25</v>
      </c>
      <c r="G78" s="417" t="s">
        <v>22</v>
      </c>
      <c r="H78" s="418"/>
      <c r="I78" s="418"/>
      <c r="J78" s="419"/>
    </row>
    <row r="79" spans="1:14" ht="15" customHeight="1">
      <c r="A79" s="412"/>
      <c r="B79" s="413"/>
      <c r="C79" s="413"/>
      <c r="D79" s="414"/>
      <c r="E79" s="416"/>
      <c r="F79" s="416"/>
      <c r="G79" s="420" t="s">
        <v>179</v>
      </c>
      <c r="H79" s="421"/>
      <c r="I79" s="421"/>
      <c r="J79" s="422"/>
    </row>
    <row r="80" spans="1:14">
      <c r="A80" s="437" t="s">
        <v>111</v>
      </c>
      <c r="B80" s="421"/>
      <c r="C80" s="421"/>
      <c r="D80" s="438"/>
      <c r="E80" s="20" t="s">
        <v>112</v>
      </c>
      <c r="F80" s="86"/>
      <c r="G80" s="406"/>
      <c r="H80" s="407"/>
      <c r="I80" s="407"/>
      <c r="J80" s="408"/>
    </row>
    <row r="81" spans="1:10" ht="18">
      <c r="A81" s="437" t="s">
        <v>155</v>
      </c>
      <c r="B81" s="421"/>
      <c r="C81" s="421"/>
      <c r="D81" s="438"/>
      <c r="E81" s="20" t="s">
        <v>114</v>
      </c>
      <c r="F81" s="64"/>
      <c r="G81" s="406"/>
      <c r="H81" s="407"/>
      <c r="I81" s="407"/>
      <c r="J81" s="408"/>
    </row>
    <row r="82" spans="1:10" ht="18">
      <c r="A82" s="437" t="s">
        <v>315</v>
      </c>
      <c r="B82" s="421"/>
      <c r="C82" s="421"/>
      <c r="D82" s="438"/>
      <c r="E82" s="20" t="s">
        <v>88</v>
      </c>
      <c r="F82" s="155">
        <f>G75-H75</f>
        <v>0</v>
      </c>
      <c r="G82" s="439"/>
      <c r="H82" s="440"/>
      <c r="I82" s="440"/>
      <c r="J82" s="441"/>
    </row>
    <row r="83" spans="1:10" ht="18.75" thickBot="1">
      <c r="A83" s="425" t="s">
        <v>113</v>
      </c>
      <c r="B83" s="426"/>
      <c r="C83" s="426"/>
      <c r="D83" s="427"/>
      <c r="E83" s="11" t="s">
        <v>114</v>
      </c>
      <c r="F83" s="181">
        <f>F80*F82-F81</f>
        <v>0</v>
      </c>
      <c r="G83" s="445"/>
      <c r="H83" s="446"/>
      <c r="I83" s="446"/>
      <c r="J83" s="447"/>
    </row>
    <row r="84" spans="1:10" ht="15" customHeight="1" thickBot="1">
      <c r="A84" s="448"/>
      <c r="B84" s="448"/>
      <c r="C84" s="448"/>
      <c r="D84" s="448"/>
      <c r="G84" s="448"/>
      <c r="H84" s="448"/>
      <c r="I84" s="448"/>
      <c r="J84" s="448"/>
    </row>
    <row r="85" spans="1:10" ht="15" customHeight="1">
      <c r="A85" s="434" t="s">
        <v>391</v>
      </c>
      <c r="B85" s="435"/>
      <c r="C85" s="435"/>
      <c r="D85" s="436"/>
      <c r="E85" s="180" t="s">
        <v>108</v>
      </c>
      <c r="F85" s="180" t="s">
        <v>25</v>
      </c>
      <c r="G85" s="395" t="s">
        <v>22</v>
      </c>
      <c r="H85" s="396"/>
      <c r="I85" s="396"/>
      <c r="J85" s="397"/>
    </row>
    <row r="86" spans="1:10" ht="16.5" customHeight="1">
      <c r="A86" s="437" t="s">
        <v>109</v>
      </c>
      <c r="B86" s="421"/>
      <c r="C86" s="421"/>
      <c r="D86" s="438"/>
      <c r="E86" s="20" t="s">
        <v>110</v>
      </c>
      <c r="F86" s="55"/>
      <c r="G86" s="406"/>
      <c r="H86" s="407"/>
      <c r="I86" s="407"/>
      <c r="J86" s="408"/>
    </row>
    <row r="87" spans="1:10" ht="15" customHeight="1">
      <c r="A87" s="454" t="s">
        <v>316</v>
      </c>
      <c r="B87" s="440"/>
      <c r="C87" s="440"/>
      <c r="D87" s="455"/>
      <c r="E87" s="20" t="s">
        <v>30</v>
      </c>
      <c r="F87" s="182"/>
      <c r="G87" s="428"/>
      <c r="H87" s="429"/>
      <c r="I87" s="429"/>
      <c r="J87" s="430"/>
    </row>
    <row r="88" spans="1:10" ht="15" customHeight="1">
      <c r="A88" s="437" t="s">
        <v>115</v>
      </c>
      <c r="B88" s="421"/>
      <c r="C88" s="421"/>
      <c r="D88" s="438"/>
      <c r="E88" s="20" t="s">
        <v>112</v>
      </c>
      <c r="F88" s="20" t="str">
        <f>IF(COUNTIF(F101:F150,"&lt;=0")=F80,"N/A",COUNTIF(F101:F150,"&lt;=0"))</f>
        <v>N/A</v>
      </c>
      <c r="G88" s="388"/>
      <c r="H88" s="390"/>
      <c r="I88" s="390"/>
      <c r="J88" s="389"/>
    </row>
    <row r="89" spans="1:10" ht="15" customHeight="1">
      <c r="A89" s="437" t="s">
        <v>247</v>
      </c>
      <c r="B89" s="421"/>
      <c r="C89" s="421"/>
      <c r="D89" s="438"/>
      <c r="E89" s="20" t="s">
        <v>30</v>
      </c>
      <c r="F89" s="60" t="str">
        <f>IFERROR(IRR($D$100:$D$150),"")</f>
        <v/>
      </c>
      <c r="G89" s="388"/>
      <c r="H89" s="390"/>
      <c r="I89" s="390"/>
      <c r="J89" s="389"/>
    </row>
    <row r="90" spans="1:10" ht="15.75" thickBot="1">
      <c r="A90" s="425" t="s">
        <v>248</v>
      </c>
      <c r="B90" s="426"/>
      <c r="C90" s="426"/>
      <c r="D90" s="427"/>
      <c r="E90" s="11" t="s">
        <v>110</v>
      </c>
      <c r="F90" s="184">
        <f>NPV(F87,D101:D120)+F86</f>
        <v>0</v>
      </c>
      <c r="G90" s="391"/>
      <c r="H90" s="392"/>
      <c r="I90" s="392"/>
      <c r="J90" s="393"/>
    </row>
    <row r="91" spans="1:10" ht="15.75" thickBot="1">
      <c r="A91" s="449"/>
      <c r="B91" s="449"/>
      <c r="C91" s="449"/>
      <c r="D91" s="449"/>
      <c r="E91" s="24"/>
      <c r="F91" s="24"/>
      <c r="G91" s="394"/>
      <c r="H91" s="394"/>
      <c r="I91" s="394"/>
      <c r="J91" s="394"/>
    </row>
    <row r="92" spans="1:10" ht="21">
      <c r="A92" s="434" t="s">
        <v>392</v>
      </c>
      <c r="B92" s="435"/>
      <c r="C92" s="435"/>
      <c r="D92" s="436"/>
      <c r="E92" s="180" t="s">
        <v>108</v>
      </c>
      <c r="F92" s="180" t="s">
        <v>25</v>
      </c>
      <c r="G92" s="395" t="s">
        <v>22</v>
      </c>
      <c r="H92" s="396"/>
      <c r="I92" s="396"/>
      <c r="J92" s="397"/>
    </row>
    <row r="93" spans="1:10" ht="29.25" customHeight="1" thickBot="1">
      <c r="A93" s="442" t="s">
        <v>366</v>
      </c>
      <c r="B93" s="443"/>
      <c r="C93" s="443"/>
      <c r="D93" s="444"/>
      <c r="E93" s="11" t="s">
        <v>24</v>
      </c>
      <c r="F93" s="98"/>
      <c r="G93" s="431"/>
      <c r="H93" s="432"/>
      <c r="I93" s="432"/>
      <c r="J93" s="433"/>
    </row>
    <row r="95" spans="1:10" ht="15.75" thickBot="1"/>
    <row r="96" spans="1:10" ht="21">
      <c r="A96" s="434" t="s">
        <v>393</v>
      </c>
      <c r="B96" s="435"/>
      <c r="C96" s="435"/>
      <c r="D96" s="435"/>
      <c r="E96" s="435"/>
      <c r="F96" s="450"/>
    </row>
    <row r="97" spans="1:6">
      <c r="A97" s="451" t="s">
        <v>203</v>
      </c>
      <c r="B97" s="452"/>
      <c r="C97" s="452"/>
      <c r="D97" s="452"/>
      <c r="E97" s="452"/>
      <c r="F97" s="453"/>
    </row>
    <row r="98" spans="1:6">
      <c r="A98" s="257"/>
      <c r="B98" s="423" t="s">
        <v>200</v>
      </c>
      <c r="C98" s="423"/>
      <c r="D98" s="423" t="s">
        <v>116</v>
      </c>
      <c r="E98" s="423"/>
      <c r="F98" s="424"/>
    </row>
    <row r="99" spans="1:6" ht="15.75" thickBot="1">
      <c r="A99" s="258" t="s">
        <v>98</v>
      </c>
      <c r="B99" s="259" t="s">
        <v>198</v>
      </c>
      <c r="C99" s="259" t="s">
        <v>99</v>
      </c>
      <c r="D99" s="259" t="s">
        <v>199</v>
      </c>
      <c r="E99" s="260" t="s">
        <v>100</v>
      </c>
      <c r="F99" s="261" t="s">
        <v>117</v>
      </c>
    </row>
    <row r="100" spans="1:6">
      <c r="A100" s="252">
        <v>0</v>
      </c>
      <c r="B100" s="253"/>
      <c r="C100" s="254"/>
      <c r="D100" s="255">
        <f>F100</f>
        <v>0</v>
      </c>
      <c r="E100" s="256"/>
      <c r="F100" s="253">
        <f>-F86</f>
        <v>0</v>
      </c>
    </row>
    <row r="101" spans="1:6">
      <c r="A101" s="49">
        <v>1</v>
      </c>
      <c r="B101" s="61" t="str">
        <f>IF(A101&lt;=$F$80,$I$75,"")</f>
        <v/>
      </c>
      <c r="C101" s="61" t="str">
        <f>IF(A101&lt;=$F$80,$J$75,"")</f>
        <v/>
      </c>
      <c r="D101" s="117" t="str">
        <f t="shared" ref="D101:D132" si="7">IFERROR(B101-C101,"")</f>
        <v/>
      </c>
      <c r="E101" s="61" t="str">
        <f>D101</f>
        <v/>
      </c>
      <c r="F101" s="61" t="str">
        <f t="shared" ref="F101:F132" si="8">IFERROR(E101+$F$100,"")</f>
        <v/>
      </c>
    </row>
    <row r="102" spans="1:6">
      <c r="A102" s="49">
        <v>2</v>
      </c>
      <c r="B102" s="61" t="str">
        <f>IF(A102&lt;=$F$80,B101,"")</f>
        <v/>
      </c>
      <c r="C102" s="61" t="str">
        <f>IF(A102&lt;=$F$80,C101,"")</f>
        <v/>
      </c>
      <c r="D102" s="117" t="str">
        <f t="shared" si="7"/>
        <v/>
      </c>
      <c r="E102" s="61" t="str">
        <f>IFERROR(D102+E101,"")</f>
        <v/>
      </c>
      <c r="F102" s="61" t="str">
        <f t="shared" si="8"/>
        <v/>
      </c>
    </row>
    <row r="103" spans="1:6">
      <c r="A103" s="49">
        <v>3</v>
      </c>
      <c r="B103" s="61" t="str">
        <f t="shared" ref="B103:B150" si="9">IF(A103&lt;=$F$80,B102,"")</f>
        <v/>
      </c>
      <c r="C103" s="61" t="str">
        <f t="shared" ref="C103:C150" si="10">IF(A103&lt;=$F$80,C102,"")</f>
        <v/>
      </c>
      <c r="D103" s="117" t="str">
        <f t="shared" si="7"/>
        <v/>
      </c>
      <c r="E103" s="61" t="str">
        <f t="shared" ref="E103:E150" si="11">IFERROR(D103+E102,"")</f>
        <v/>
      </c>
      <c r="F103" s="61" t="str">
        <f t="shared" si="8"/>
        <v/>
      </c>
    </row>
    <row r="104" spans="1:6">
      <c r="A104" s="49">
        <v>4</v>
      </c>
      <c r="B104" s="61" t="str">
        <f t="shared" si="9"/>
        <v/>
      </c>
      <c r="C104" s="61" t="str">
        <f t="shared" si="10"/>
        <v/>
      </c>
      <c r="D104" s="117" t="str">
        <f t="shared" si="7"/>
        <v/>
      </c>
      <c r="E104" s="61" t="str">
        <f t="shared" si="11"/>
        <v/>
      </c>
      <c r="F104" s="61" t="str">
        <f t="shared" si="8"/>
        <v/>
      </c>
    </row>
    <row r="105" spans="1:6">
      <c r="A105" s="49">
        <v>5</v>
      </c>
      <c r="B105" s="61" t="str">
        <f t="shared" si="9"/>
        <v/>
      </c>
      <c r="C105" s="61" t="str">
        <f t="shared" si="10"/>
        <v/>
      </c>
      <c r="D105" s="117" t="str">
        <f t="shared" si="7"/>
        <v/>
      </c>
      <c r="E105" s="61" t="str">
        <f t="shared" si="11"/>
        <v/>
      </c>
      <c r="F105" s="61" t="str">
        <f t="shared" si="8"/>
        <v/>
      </c>
    </row>
    <row r="106" spans="1:6">
      <c r="A106" s="49">
        <v>6</v>
      </c>
      <c r="B106" s="61" t="str">
        <f t="shared" si="9"/>
        <v/>
      </c>
      <c r="C106" s="61" t="str">
        <f t="shared" si="10"/>
        <v/>
      </c>
      <c r="D106" s="117" t="str">
        <f t="shared" si="7"/>
        <v/>
      </c>
      <c r="E106" s="61" t="str">
        <f t="shared" si="11"/>
        <v/>
      </c>
      <c r="F106" s="61" t="str">
        <f t="shared" si="8"/>
        <v/>
      </c>
    </row>
    <row r="107" spans="1:6">
      <c r="A107" s="49">
        <v>7</v>
      </c>
      <c r="B107" s="61" t="str">
        <f t="shared" si="9"/>
        <v/>
      </c>
      <c r="C107" s="61" t="str">
        <f t="shared" si="10"/>
        <v/>
      </c>
      <c r="D107" s="117" t="str">
        <f t="shared" si="7"/>
        <v/>
      </c>
      <c r="E107" s="61" t="str">
        <f t="shared" si="11"/>
        <v/>
      </c>
      <c r="F107" s="61" t="str">
        <f t="shared" si="8"/>
        <v/>
      </c>
    </row>
    <row r="108" spans="1:6">
      <c r="A108" s="49">
        <v>8</v>
      </c>
      <c r="B108" s="61" t="str">
        <f t="shared" si="9"/>
        <v/>
      </c>
      <c r="C108" s="61" t="str">
        <f t="shared" si="10"/>
        <v/>
      </c>
      <c r="D108" s="117" t="str">
        <f t="shared" si="7"/>
        <v/>
      </c>
      <c r="E108" s="61" t="str">
        <f t="shared" si="11"/>
        <v/>
      </c>
      <c r="F108" s="61" t="str">
        <f t="shared" si="8"/>
        <v/>
      </c>
    </row>
    <row r="109" spans="1:6">
      <c r="A109" s="49">
        <v>9</v>
      </c>
      <c r="B109" s="61" t="str">
        <f t="shared" si="9"/>
        <v/>
      </c>
      <c r="C109" s="61" t="str">
        <f t="shared" si="10"/>
        <v/>
      </c>
      <c r="D109" s="117" t="str">
        <f t="shared" si="7"/>
        <v/>
      </c>
      <c r="E109" s="61" t="str">
        <f t="shared" si="11"/>
        <v/>
      </c>
      <c r="F109" s="61" t="str">
        <f t="shared" si="8"/>
        <v/>
      </c>
    </row>
    <row r="110" spans="1:6">
      <c r="A110" s="49">
        <v>10</v>
      </c>
      <c r="B110" s="61" t="str">
        <f t="shared" si="9"/>
        <v/>
      </c>
      <c r="C110" s="61" t="str">
        <f t="shared" si="10"/>
        <v/>
      </c>
      <c r="D110" s="117" t="str">
        <f t="shared" si="7"/>
        <v/>
      </c>
      <c r="E110" s="61" t="str">
        <f t="shared" si="11"/>
        <v/>
      </c>
      <c r="F110" s="61" t="str">
        <f t="shared" si="8"/>
        <v/>
      </c>
    </row>
    <row r="111" spans="1:6">
      <c r="A111" s="49">
        <v>11</v>
      </c>
      <c r="B111" s="61" t="str">
        <f t="shared" si="9"/>
        <v/>
      </c>
      <c r="C111" s="61" t="str">
        <f t="shared" si="10"/>
        <v/>
      </c>
      <c r="D111" s="117" t="str">
        <f t="shared" si="7"/>
        <v/>
      </c>
      <c r="E111" s="61" t="str">
        <f t="shared" si="11"/>
        <v/>
      </c>
      <c r="F111" s="61" t="str">
        <f t="shared" si="8"/>
        <v/>
      </c>
    </row>
    <row r="112" spans="1:6">
      <c r="A112" s="49">
        <v>12</v>
      </c>
      <c r="B112" s="61" t="str">
        <f t="shared" si="9"/>
        <v/>
      </c>
      <c r="C112" s="61" t="str">
        <f t="shared" si="10"/>
        <v/>
      </c>
      <c r="D112" s="117" t="str">
        <f t="shared" si="7"/>
        <v/>
      </c>
      <c r="E112" s="61" t="str">
        <f t="shared" si="11"/>
        <v/>
      </c>
      <c r="F112" s="61" t="str">
        <f t="shared" si="8"/>
        <v/>
      </c>
    </row>
    <row r="113" spans="1:6">
      <c r="A113" s="49">
        <v>13</v>
      </c>
      <c r="B113" s="61" t="str">
        <f t="shared" si="9"/>
        <v/>
      </c>
      <c r="C113" s="61" t="str">
        <f t="shared" si="10"/>
        <v/>
      </c>
      <c r="D113" s="117" t="str">
        <f t="shared" si="7"/>
        <v/>
      </c>
      <c r="E113" s="61" t="str">
        <f t="shared" si="11"/>
        <v/>
      </c>
      <c r="F113" s="61" t="str">
        <f t="shared" si="8"/>
        <v/>
      </c>
    </row>
    <row r="114" spans="1:6">
      <c r="A114" s="49">
        <v>14</v>
      </c>
      <c r="B114" s="61" t="str">
        <f t="shared" si="9"/>
        <v/>
      </c>
      <c r="C114" s="61" t="str">
        <f t="shared" si="10"/>
        <v/>
      </c>
      <c r="D114" s="117" t="str">
        <f t="shared" si="7"/>
        <v/>
      </c>
      <c r="E114" s="61" t="str">
        <f t="shared" si="11"/>
        <v/>
      </c>
      <c r="F114" s="61" t="str">
        <f t="shared" si="8"/>
        <v/>
      </c>
    </row>
    <row r="115" spans="1:6">
      <c r="A115" s="49">
        <v>15</v>
      </c>
      <c r="B115" s="61" t="str">
        <f t="shared" si="9"/>
        <v/>
      </c>
      <c r="C115" s="61" t="str">
        <f t="shared" si="10"/>
        <v/>
      </c>
      <c r="D115" s="117" t="str">
        <f t="shared" si="7"/>
        <v/>
      </c>
      <c r="E115" s="61" t="str">
        <f t="shared" si="11"/>
        <v/>
      </c>
      <c r="F115" s="61" t="str">
        <f t="shared" si="8"/>
        <v/>
      </c>
    </row>
    <row r="116" spans="1:6">
      <c r="A116" s="49">
        <v>16</v>
      </c>
      <c r="B116" s="61" t="str">
        <f t="shared" si="9"/>
        <v/>
      </c>
      <c r="C116" s="61" t="str">
        <f t="shared" si="10"/>
        <v/>
      </c>
      <c r="D116" s="117" t="str">
        <f t="shared" si="7"/>
        <v/>
      </c>
      <c r="E116" s="61" t="str">
        <f t="shared" si="11"/>
        <v/>
      </c>
      <c r="F116" s="61" t="str">
        <f t="shared" si="8"/>
        <v/>
      </c>
    </row>
    <row r="117" spans="1:6">
      <c r="A117" s="49">
        <v>17</v>
      </c>
      <c r="B117" s="61" t="str">
        <f t="shared" si="9"/>
        <v/>
      </c>
      <c r="C117" s="61" t="str">
        <f t="shared" si="10"/>
        <v/>
      </c>
      <c r="D117" s="117" t="str">
        <f t="shared" si="7"/>
        <v/>
      </c>
      <c r="E117" s="61" t="str">
        <f t="shared" si="11"/>
        <v/>
      </c>
      <c r="F117" s="61" t="str">
        <f t="shared" si="8"/>
        <v/>
      </c>
    </row>
    <row r="118" spans="1:6">
      <c r="A118" s="49">
        <v>18</v>
      </c>
      <c r="B118" s="61" t="str">
        <f t="shared" si="9"/>
        <v/>
      </c>
      <c r="C118" s="61" t="str">
        <f t="shared" si="10"/>
        <v/>
      </c>
      <c r="D118" s="117" t="str">
        <f t="shared" si="7"/>
        <v/>
      </c>
      <c r="E118" s="61" t="str">
        <f t="shared" si="11"/>
        <v/>
      </c>
      <c r="F118" s="61" t="str">
        <f t="shared" si="8"/>
        <v/>
      </c>
    </row>
    <row r="119" spans="1:6">
      <c r="A119" s="49">
        <v>19</v>
      </c>
      <c r="B119" s="61" t="str">
        <f t="shared" si="9"/>
        <v/>
      </c>
      <c r="C119" s="61" t="str">
        <f t="shared" si="10"/>
        <v/>
      </c>
      <c r="D119" s="117" t="str">
        <f t="shared" si="7"/>
        <v/>
      </c>
      <c r="E119" s="61" t="str">
        <f t="shared" si="11"/>
        <v/>
      </c>
      <c r="F119" s="61" t="str">
        <f t="shared" si="8"/>
        <v/>
      </c>
    </row>
    <row r="120" spans="1:6">
      <c r="A120" s="49">
        <v>20</v>
      </c>
      <c r="B120" s="61" t="str">
        <f t="shared" si="9"/>
        <v/>
      </c>
      <c r="C120" s="61" t="str">
        <f t="shared" si="10"/>
        <v/>
      </c>
      <c r="D120" s="117" t="str">
        <f t="shared" si="7"/>
        <v/>
      </c>
      <c r="E120" s="61" t="str">
        <f t="shared" si="11"/>
        <v/>
      </c>
      <c r="F120" s="61" t="str">
        <f t="shared" si="8"/>
        <v/>
      </c>
    </row>
    <row r="121" spans="1:6">
      <c r="A121" s="49">
        <v>21</v>
      </c>
      <c r="B121" s="61" t="str">
        <f t="shared" si="9"/>
        <v/>
      </c>
      <c r="C121" s="61" t="str">
        <f t="shared" si="10"/>
        <v/>
      </c>
      <c r="D121" s="117" t="str">
        <f t="shared" si="7"/>
        <v/>
      </c>
      <c r="E121" s="61" t="str">
        <f t="shared" si="11"/>
        <v/>
      </c>
      <c r="F121" s="61" t="str">
        <f t="shared" si="8"/>
        <v/>
      </c>
    </row>
    <row r="122" spans="1:6">
      <c r="A122" s="49">
        <v>22</v>
      </c>
      <c r="B122" s="61" t="str">
        <f t="shared" si="9"/>
        <v/>
      </c>
      <c r="C122" s="61" t="str">
        <f t="shared" si="10"/>
        <v/>
      </c>
      <c r="D122" s="117" t="str">
        <f t="shared" si="7"/>
        <v/>
      </c>
      <c r="E122" s="61" t="str">
        <f t="shared" si="11"/>
        <v/>
      </c>
      <c r="F122" s="61" t="str">
        <f t="shared" si="8"/>
        <v/>
      </c>
    </row>
    <row r="123" spans="1:6">
      <c r="A123" s="49">
        <v>23</v>
      </c>
      <c r="B123" s="61" t="str">
        <f t="shared" si="9"/>
        <v/>
      </c>
      <c r="C123" s="61" t="str">
        <f t="shared" si="10"/>
        <v/>
      </c>
      <c r="D123" s="117" t="str">
        <f t="shared" si="7"/>
        <v/>
      </c>
      <c r="E123" s="61" t="str">
        <f t="shared" si="11"/>
        <v/>
      </c>
      <c r="F123" s="61" t="str">
        <f>IFERROR(E123+$F$100,"")</f>
        <v/>
      </c>
    </row>
    <row r="124" spans="1:6">
      <c r="A124" s="49">
        <v>24</v>
      </c>
      <c r="B124" s="61" t="str">
        <f t="shared" si="9"/>
        <v/>
      </c>
      <c r="C124" s="61" t="str">
        <f t="shared" si="10"/>
        <v/>
      </c>
      <c r="D124" s="117" t="str">
        <f t="shared" si="7"/>
        <v/>
      </c>
      <c r="E124" s="61" t="str">
        <f t="shared" si="11"/>
        <v/>
      </c>
      <c r="F124" s="61" t="str">
        <f t="shared" si="8"/>
        <v/>
      </c>
    </row>
    <row r="125" spans="1:6">
      <c r="A125" s="49">
        <v>25</v>
      </c>
      <c r="B125" s="61" t="str">
        <f t="shared" si="9"/>
        <v/>
      </c>
      <c r="C125" s="61" t="str">
        <f t="shared" si="10"/>
        <v/>
      </c>
      <c r="D125" s="117" t="str">
        <f t="shared" si="7"/>
        <v/>
      </c>
      <c r="E125" s="61" t="str">
        <f t="shared" si="11"/>
        <v/>
      </c>
      <c r="F125" s="61" t="str">
        <f t="shared" si="8"/>
        <v/>
      </c>
    </row>
    <row r="126" spans="1:6">
      <c r="A126" s="49">
        <v>26</v>
      </c>
      <c r="B126" s="61" t="str">
        <f t="shared" si="9"/>
        <v/>
      </c>
      <c r="C126" s="61" t="str">
        <f t="shared" si="10"/>
        <v/>
      </c>
      <c r="D126" s="117" t="str">
        <f t="shared" si="7"/>
        <v/>
      </c>
      <c r="E126" s="61" t="str">
        <f t="shared" si="11"/>
        <v/>
      </c>
      <c r="F126" s="61" t="str">
        <f t="shared" si="8"/>
        <v/>
      </c>
    </row>
    <row r="127" spans="1:6">
      <c r="A127" s="49">
        <v>27</v>
      </c>
      <c r="B127" s="61" t="str">
        <f t="shared" si="9"/>
        <v/>
      </c>
      <c r="C127" s="61" t="str">
        <f t="shared" si="10"/>
        <v/>
      </c>
      <c r="D127" s="117" t="str">
        <f t="shared" si="7"/>
        <v/>
      </c>
      <c r="E127" s="61" t="str">
        <f t="shared" si="11"/>
        <v/>
      </c>
      <c r="F127" s="61" t="str">
        <f t="shared" si="8"/>
        <v/>
      </c>
    </row>
    <row r="128" spans="1:6">
      <c r="A128" s="49">
        <v>28</v>
      </c>
      <c r="B128" s="61" t="str">
        <f t="shared" si="9"/>
        <v/>
      </c>
      <c r="C128" s="61" t="str">
        <f t="shared" si="10"/>
        <v/>
      </c>
      <c r="D128" s="117" t="str">
        <f t="shared" si="7"/>
        <v/>
      </c>
      <c r="E128" s="61" t="str">
        <f t="shared" si="11"/>
        <v/>
      </c>
      <c r="F128" s="61" t="str">
        <f t="shared" si="8"/>
        <v/>
      </c>
    </row>
    <row r="129" spans="1:6">
      <c r="A129" s="49">
        <v>29</v>
      </c>
      <c r="B129" s="61" t="str">
        <f t="shared" si="9"/>
        <v/>
      </c>
      <c r="C129" s="61" t="str">
        <f t="shared" si="10"/>
        <v/>
      </c>
      <c r="D129" s="117" t="str">
        <f t="shared" si="7"/>
        <v/>
      </c>
      <c r="E129" s="61" t="str">
        <f t="shared" si="11"/>
        <v/>
      </c>
      <c r="F129" s="61" t="str">
        <f t="shared" si="8"/>
        <v/>
      </c>
    </row>
    <row r="130" spans="1:6">
      <c r="A130" s="49">
        <v>30</v>
      </c>
      <c r="B130" s="61" t="str">
        <f t="shared" si="9"/>
        <v/>
      </c>
      <c r="C130" s="61" t="str">
        <f t="shared" si="10"/>
        <v/>
      </c>
      <c r="D130" s="117" t="str">
        <f t="shared" si="7"/>
        <v/>
      </c>
      <c r="E130" s="61" t="str">
        <f t="shared" si="11"/>
        <v/>
      </c>
      <c r="F130" s="61" t="str">
        <f t="shared" si="8"/>
        <v/>
      </c>
    </row>
    <row r="131" spans="1:6">
      <c r="A131" s="49">
        <v>31</v>
      </c>
      <c r="B131" s="61" t="str">
        <f t="shared" si="9"/>
        <v/>
      </c>
      <c r="C131" s="61" t="str">
        <f t="shared" si="10"/>
        <v/>
      </c>
      <c r="D131" s="117" t="str">
        <f t="shared" si="7"/>
        <v/>
      </c>
      <c r="E131" s="61" t="str">
        <f t="shared" si="11"/>
        <v/>
      </c>
      <c r="F131" s="61" t="str">
        <f t="shared" si="8"/>
        <v/>
      </c>
    </row>
    <row r="132" spans="1:6">
      <c r="A132" s="49">
        <v>32</v>
      </c>
      <c r="B132" s="61" t="str">
        <f t="shared" si="9"/>
        <v/>
      </c>
      <c r="C132" s="61" t="str">
        <f t="shared" si="10"/>
        <v/>
      </c>
      <c r="D132" s="117" t="str">
        <f t="shared" si="7"/>
        <v/>
      </c>
      <c r="E132" s="61" t="str">
        <f t="shared" si="11"/>
        <v/>
      </c>
      <c r="F132" s="61" t="str">
        <f t="shared" si="8"/>
        <v/>
      </c>
    </row>
    <row r="133" spans="1:6">
      <c r="A133" s="49">
        <v>33</v>
      </c>
      <c r="B133" s="61" t="str">
        <f t="shared" si="9"/>
        <v/>
      </c>
      <c r="C133" s="61" t="str">
        <f t="shared" si="10"/>
        <v/>
      </c>
      <c r="D133" s="117" t="str">
        <f t="shared" ref="D133:D150" si="12">IFERROR(B133-C133,"")</f>
        <v/>
      </c>
      <c r="E133" s="61" t="str">
        <f t="shared" si="11"/>
        <v/>
      </c>
      <c r="F133" s="61" t="str">
        <f t="shared" ref="F133:F150" si="13">IFERROR(E133+$F$100,"")</f>
        <v/>
      </c>
    </row>
    <row r="134" spans="1:6">
      <c r="A134" s="49">
        <v>34</v>
      </c>
      <c r="B134" s="61" t="str">
        <f t="shared" si="9"/>
        <v/>
      </c>
      <c r="C134" s="61" t="str">
        <f t="shared" si="10"/>
        <v/>
      </c>
      <c r="D134" s="117" t="str">
        <f t="shared" si="12"/>
        <v/>
      </c>
      <c r="E134" s="61" t="str">
        <f t="shared" si="11"/>
        <v/>
      </c>
      <c r="F134" s="61" t="str">
        <f t="shared" si="13"/>
        <v/>
      </c>
    </row>
    <row r="135" spans="1:6">
      <c r="A135" s="49">
        <v>35</v>
      </c>
      <c r="B135" s="61" t="str">
        <f t="shared" si="9"/>
        <v/>
      </c>
      <c r="C135" s="61" t="str">
        <f t="shared" si="10"/>
        <v/>
      </c>
      <c r="D135" s="117" t="str">
        <f t="shared" si="12"/>
        <v/>
      </c>
      <c r="E135" s="61" t="str">
        <f t="shared" si="11"/>
        <v/>
      </c>
      <c r="F135" s="61" t="str">
        <f t="shared" si="13"/>
        <v/>
      </c>
    </row>
    <row r="136" spans="1:6">
      <c r="A136" s="49">
        <v>36</v>
      </c>
      <c r="B136" s="61" t="str">
        <f t="shared" si="9"/>
        <v/>
      </c>
      <c r="C136" s="61" t="str">
        <f t="shared" si="10"/>
        <v/>
      </c>
      <c r="D136" s="117" t="str">
        <f t="shared" si="12"/>
        <v/>
      </c>
      <c r="E136" s="61" t="str">
        <f t="shared" si="11"/>
        <v/>
      </c>
      <c r="F136" s="61" t="str">
        <f t="shared" si="13"/>
        <v/>
      </c>
    </row>
    <row r="137" spans="1:6">
      <c r="A137" s="49">
        <v>37</v>
      </c>
      <c r="B137" s="61" t="str">
        <f t="shared" si="9"/>
        <v/>
      </c>
      <c r="C137" s="61" t="str">
        <f t="shared" si="10"/>
        <v/>
      </c>
      <c r="D137" s="117" t="str">
        <f t="shared" si="12"/>
        <v/>
      </c>
      <c r="E137" s="61" t="str">
        <f t="shared" si="11"/>
        <v/>
      </c>
      <c r="F137" s="61" t="str">
        <f t="shared" si="13"/>
        <v/>
      </c>
    </row>
    <row r="138" spans="1:6">
      <c r="A138" s="49">
        <v>38</v>
      </c>
      <c r="B138" s="61" t="str">
        <f t="shared" si="9"/>
        <v/>
      </c>
      <c r="C138" s="61" t="str">
        <f t="shared" si="10"/>
        <v/>
      </c>
      <c r="D138" s="117" t="str">
        <f t="shared" si="12"/>
        <v/>
      </c>
      <c r="E138" s="61" t="str">
        <f t="shared" si="11"/>
        <v/>
      </c>
      <c r="F138" s="61" t="str">
        <f t="shared" si="13"/>
        <v/>
      </c>
    </row>
    <row r="139" spans="1:6">
      <c r="A139" s="49">
        <v>39</v>
      </c>
      <c r="B139" s="61" t="str">
        <f t="shared" si="9"/>
        <v/>
      </c>
      <c r="C139" s="61" t="str">
        <f t="shared" si="10"/>
        <v/>
      </c>
      <c r="D139" s="117" t="str">
        <f t="shared" si="12"/>
        <v/>
      </c>
      <c r="E139" s="61" t="str">
        <f t="shared" si="11"/>
        <v/>
      </c>
      <c r="F139" s="61" t="str">
        <f t="shared" si="13"/>
        <v/>
      </c>
    </row>
    <row r="140" spans="1:6">
      <c r="A140" s="49">
        <v>40</v>
      </c>
      <c r="B140" s="61" t="str">
        <f t="shared" si="9"/>
        <v/>
      </c>
      <c r="C140" s="61" t="str">
        <f t="shared" si="10"/>
        <v/>
      </c>
      <c r="D140" s="117" t="str">
        <f t="shared" si="12"/>
        <v/>
      </c>
      <c r="E140" s="61" t="str">
        <f t="shared" si="11"/>
        <v/>
      </c>
      <c r="F140" s="61" t="str">
        <f t="shared" si="13"/>
        <v/>
      </c>
    </row>
    <row r="141" spans="1:6">
      <c r="A141" s="49">
        <v>41</v>
      </c>
      <c r="B141" s="61" t="str">
        <f t="shared" si="9"/>
        <v/>
      </c>
      <c r="C141" s="61" t="str">
        <f t="shared" si="10"/>
        <v/>
      </c>
      <c r="D141" s="117" t="str">
        <f t="shared" si="12"/>
        <v/>
      </c>
      <c r="E141" s="61" t="str">
        <f t="shared" si="11"/>
        <v/>
      </c>
      <c r="F141" s="61" t="str">
        <f t="shared" si="13"/>
        <v/>
      </c>
    </row>
    <row r="142" spans="1:6">
      <c r="A142" s="49">
        <v>42</v>
      </c>
      <c r="B142" s="61" t="str">
        <f t="shared" si="9"/>
        <v/>
      </c>
      <c r="C142" s="61" t="str">
        <f t="shared" si="10"/>
        <v/>
      </c>
      <c r="D142" s="117" t="str">
        <f t="shared" si="12"/>
        <v/>
      </c>
      <c r="E142" s="61" t="str">
        <f t="shared" si="11"/>
        <v/>
      </c>
      <c r="F142" s="61" t="str">
        <f t="shared" si="13"/>
        <v/>
      </c>
    </row>
    <row r="143" spans="1:6">
      <c r="A143" s="49">
        <v>43</v>
      </c>
      <c r="B143" s="61" t="str">
        <f t="shared" si="9"/>
        <v/>
      </c>
      <c r="C143" s="61" t="str">
        <f t="shared" si="10"/>
        <v/>
      </c>
      <c r="D143" s="117" t="str">
        <f t="shared" si="12"/>
        <v/>
      </c>
      <c r="E143" s="61" t="str">
        <f t="shared" si="11"/>
        <v/>
      </c>
      <c r="F143" s="61" t="str">
        <f t="shared" si="13"/>
        <v/>
      </c>
    </row>
    <row r="144" spans="1:6">
      <c r="A144" s="49">
        <v>44</v>
      </c>
      <c r="B144" s="61" t="str">
        <f t="shared" si="9"/>
        <v/>
      </c>
      <c r="C144" s="61" t="str">
        <f t="shared" si="10"/>
        <v/>
      </c>
      <c r="D144" s="117" t="str">
        <f t="shared" si="12"/>
        <v/>
      </c>
      <c r="E144" s="61" t="str">
        <f t="shared" si="11"/>
        <v/>
      </c>
      <c r="F144" s="61" t="str">
        <f t="shared" si="13"/>
        <v/>
      </c>
    </row>
    <row r="145" spans="1:6">
      <c r="A145" s="49">
        <v>45</v>
      </c>
      <c r="B145" s="61" t="str">
        <f t="shared" si="9"/>
        <v/>
      </c>
      <c r="C145" s="61" t="str">
        <f t="shared" si="10"/>
        <v/>
      </c>
      <c r="D145" s="117" t="str">
        <f t="shared" si="12"/>
        <v/>
      </c>
      <c r="E145" s="61" t="str">
        <f t="shared" si="11"/>
        <v/>
      </c>
      <c r="F145" s="61" t="str">
        <f t="shared" si="13"/>
        <v/>
      </c>
    </row>
    <row r="146" spans="1:6">
      <c r="A146" s="49">
        <v>46</v>
      </c>
      <c r="B146" s="61" t="str">
        <f t="shared" si="9"/>
        <v/>
      </c>
      <c r="C146" s="61" t="str">
        <f t="shared" si="10"/>
        <v/>
      </c>
      <c r="D146" s="117" t="str">
        <f t="shared" si="12"/>
        <v/>
      </c>
      <c r="E146" s="61" t="str">
        <f t="shared" si="11"/>
        <v/>
      </c>
      <c r="F146" s="61" t="str">
        <f t="shared" si="13"/>
        <v/>
      </c>
    </row>
    <row r="147" spans="1:6">
      <c r="A147" s="49">
        <v>47</v>
      </c>
      <c r="B147" s="61" t="str">
        <f t="shared" si="9"/>
        <v/>
      </c>
      <c r="C147" s="61" t="str">
        <f t="shared" si="10"/>
        <v/>
      </c>
      <c r="D147" s="117" t="str">
        <f t="shared" si="12"/>
        <v/>
      </c>
      <c r="E147" s="61" t="str">
        <f t="shared" si="11"/>
        <v/>
      </c>
      <c r="F147" s="61" t="str">
        <f t="shared" si="13"/>
        <v/>
      </c>
    </row>
    <row r="148" spans="1:6">
      <c r="A148" s="49">
        <v>48</v>
      </c>
      <c r="B148" s="61" t="str">
        <f t="shared" si="9"/>
        <v/>
      </c>
      <c r="C148" s="61" t="str">
        <f t="shared" si="10"/>
        <v/>
      </c>
      <c r="D148" s="117" t="str">
        <f t="shared" si="12"/>
        <v/>
      </c>
      <c r="E148" s="61" t="str">
        <f t="shared" si="11"/>
        <v/>
      </c>
      <c r="F148" s="61" t="str">
        <f t="shared" si="13"/>
        <v/>
      </c>
    </row>
    <row r="149" spans="1:6">
      <c r="A149" s="49">
        <v>49</v>
      </c>
      <c r="B149" s="61" t="str">
        <f t="shared" si="9"/>
        <v/>
      </c>
      <c r="C149" s="61" t="str">
        <f t="shared" si="10"/>
        <v/>
      </c>
      <c r="D149" s="117" t="str">
        <f t="shared" si="12"/>
        <v/>
      </c>
      <c r="E149" s="61" t="str">
        <f t="shared" si="11"/>
        <v/>
      </c>
      <c r="F149" s="61" t="str">
        <f t="shared" si="13"/>
        <v/>
      </c>
    </row>
    <row r="150" spans="1:6">
      <c r="A150" s="49">
        <v>50</v>
      </c>
      <c r="B150" s="61" t="str">
        <f t="shared" si="9"/>
        <v/>
      </c>
      <c r="C150" s="61" t="str">
        <f t="shared" si="10"/>
        <v/>
      </c>
      <c r="D150" s="117" t="str">
        <f t="shared" si="12"/>
        <v/>
      </c>
      <c r="E150" s="61" t="str">
        <f t="shared" si="11"/>
        <v/>
      </c>
      <c r="F150" s="61" t="str">
        <f t="shared" si="13"/>
        <v/>
      </c>
    </row>
    <row r="153" spans="1:6" ht="29.25" thickBot="1">
      <c r="A153" s="118" t="s">
        <v>204</v>
      </c>
    </row>
  </sheetData>
  <mergeCells count="112">
    <mergeCell ref="K62:N62"/>
    <mergeCell ref="K63:N63"/>
    <mergeCell ref="K64:N64"/>
    <mergeCell ref="K55:N55"/>
    <mergeCell ref="K56:N56"/>
    <mergeCell ref="K57:N57"/>
    <mergeCell ref="K58:N58"/>
    <mergeCell ref="K59:N59"/>
    <mergeCell ref="K75:N75"/>
    <mergeCell ref="K70:N70"/>
    <mergeCell ref="K71:N71"/>
    <mergeCell ref="K72:N72"/>
    <mergeCell ref="K73:N73"/>
    <mergeCell ref="K74:N74"/>
    <mergeCell ref="K65:N65"/>
    <mergeCell ref="K66:N66"/>
    <mergeCell ref="K67:N67"/>
    <mergeCell ref="K68:N68"/>
    <mergeCell ref="K69:N69"/>
    <mergeCell ref="K60:N60"/>
    <mergeCell ref="K61:N61"/>
    <mergeCell ref="B35:C35"/>
    <mergeCell ref="B37:C37"/>
    <mergeCell ref="B38:C38"/>
    <mergeCell ref="B39:C39"/>
    <mergeCell ref="A19:A20"/>
    <mergeCell ref="B19:B20"/>
    <mergeCell ref="C19:C20"/>
    <mergeCell ref="A51:F51"/>
    <mergeCell ref="B49:C49"/>
    <mergeCell ref="B36:C36"/>
    <mergeCell ref="B45:C45"/>
    <mergeCell ref="B46:C46"/>
    <mergeCell ref="B47:C47"/>
    <mergeCell ref="B48:C48"/>
    <mergeCell ref="B40:C40"/>
    <mergeCell ref="B41:C41"/>
    <mergeCell ref="B42:C42"/>
    <mergeCell ref="B44:C44"/>
    <mergeCell ref="B43:C43"/>
    <mergeCell ref="D19:H20"/>
    <mergeCell ref="E15:I15"/>
    <mergeCell ref="E5:I5"/>
    <mergeCell ref="E7:I7"/>
    <mergeCell ref="E8:I8"/>
    <mergeCell ref="E9:I9"/>
    <mergeCell ref="E11:I11"/>
    <mergeCell ref="E12:I12"/>
    <mergeCell ref="E13:I13"/>
    <mergeCell ref="E14:I14"/>
    <mergeCell ref="A3:I3"/>
    <mergeCell ref="E10:I10"/>
    <mergeCell ref="A1:I1"/>
    <mergeCell ref="G81:J81"/>
    <mergeCell ref="A80:D80"/>
    <mergeCell ref="A81:D81"/>
    <mergeCell ref="G55:H55"/>
    <mergeCell ref="I55:J55"/>
    <mergeCell ref="B59:C59"/>
    <mergeCell ref="B60:C60"/>
    <mergeCell ref="B66:C66"/>
    <mergeCell ref="B65:C65"/>
    <mergeCell ref="B64:C64"/>
    <mergeCell ref="B63:C63"/>
    <mergeCell ref="B58:C58"/>
    <mergeCell ref="B67:C67"/>
    <mergeCell ref="B68:C68"/>
    <mergeCell ref="B61:C61"/>
    <mergeCell ref="B62:C62"/>
    <mergeCell ref="B69:C69"/>
    <mergeCell ref="B55:F55"/>
    <mergeCell ref="A55:A56"/>
    <mergeCell ref="E6:I6"/>
    <mergeCell ref="E4:I4"/>
    <mergeCell ref="D98:F98"/>
    <mergeCell ref="A90:D90"/>
    <mergeCell ref="G87:J87"/>
    <mergeCell ref="G93:J93"/>
    <mergeCell ref="A85:D85"/>
    <mergeCell ref="A88:D88"/>
    <mergeCell ref="A89:D89"/>
    <mergeCell ref="G82:J82"/>
    <mergeCell ref="B98:C98"/>
    <mergeCell ref="A92:D92"/>
    <mergeCell ref="A93:D93"/>
    <mergeCell ref="G83:J83"/>
    <mergeCell ref="G84:J84"/>
    <mergeCell ref="G85:J85"/>
    <mergeCell ref="G86:J86"/>
    <mergeCell ref="A91:D91"/>
    <mergeCell ref="A96:F96"/>
    <mergeCell ref="A97:F97"/>
    <mergeCell ref="A82:D82"/>
    <mergeCell ref="A83:D83"/>
    <mergeCell ref="A84:D84"/>
    <mergeCell ref="A86:D86"/>
    <mergeCell ref="A87:D87"/>
    <mergeCell ref="G88:J88"/>
    <mergeCell ref="G89:J89"/>
    <mergeCell ref="G90:J90"/>
    <mergeCell ref="G91:J91"/>
    <mergeCell ref="G92:J92"/>
    <mergeCell ref="B73:C73"/>
    <mergeCell ref="B74:C74"/>
    <mergeCell ref="B70:C70"/>
    <mergeCell ref="B71:C71"/>
    <mergeCell ref="G80:J80"/>
    <mergeCell ref="A78:D79"/>
    <mergeCell ref="E78:E79"/>
    <mergeCell ref="F78:F79"/>
    <mergeCell ref="G78:J78"/>
    <mergeCell ref="G79:J79"/>
  </mergeCells>
  <phoneticPr fontId="5" type="noConversion"/>
  <conditionalFormatting sqref="B15 B27:B28 B30 G58 I58:J60 G59:H62 J62 G63:J63 I64:J64 G70:H70 I70:J71 G71 G75:J75">
    <cfRule type="expression" dxfId="6" priority="12">
      <formula>NOT(_xlfn.ISFORMULA(B15))</formula>
    </cfRule>
  </conditionalFormatting>
  <conditionalFormatting sqref="D5:D15 C21:C32 D49:H49">
    <cfRule type="expression" dxfId="5" priority="5">
      <formula>NOT(_xlfn.ISFORMULA(C5))</formula>
    </cfRule>
  </conditionalFormatting>
  <conditionalFormatting sqref="F83">
    <cfRule type="expression" dxfId="3" priority="1">
      <formula>NOT(_xlfn.ISFORMULA(F83))</formula>
    </cfRule>
  </conditionalFormatting>
  <conditionalFormatting sqref="F88:F90 D100 F100 B101:F150">
    <cfRule type="expression" dxfId="2" priority="10">
      <formula>NOT(_xlfn.ISFORMULA(B88))</formula>
    </cfRule>
  </conditionalFormatting>
  <conditionalFormatting sqref="G58 I58:J58 E58:E59 G59:J59 E60:J60 E61 G61:H61 E62:J62 G63:J63 E63:E64 E64:F64 I64:J64 G65:J66 E67:J67 G68:G69 I68:I69 G70:H70 E70:E71 I70:J71 G71 E72:J72 G75:J75">
    <cfRule type="cellIs" dxfId="1" priority="32" operator="lessThan">
      <formula>0</formula>
    </cfRule>
  </conditionalFormatting>
  <pageMargins left="0.25" right="0.25" top="0.75" bottom="0.75" header="0.3" footer="0.3"/>
  <pageSetup paperSize="8" scale="90" fitToHeight="0" orientation="landscape" r:id="rId1"/>
  <headerFooter>
    <oddHeader>&amp;C&amp;"Calibri"&amp;10&amp;KFF0000 OFFICIAL&amp;1#_x000D_</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3" id="{AA82F721-72F0-41C7-855C-AD990EB5093C}">
            <xm:f>D15&lt;'Project summary'!C40/'Project summary'!C42</xm:f>
            <x14:dxf>
              <fill>
                <patternFill>
                  <bgColor rgb="FFFF0000"/>
                </patternFill>
              </fill>
            </x14:dxf>
          </x14:cfRule>
          <xm:sqref>E15:I15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2DAA-BB74-4CC4-8579-6C0FF5204A01}">
  <sheetPr>
    <tabColor rgb="FF7030A0"/>
  </sheetPr>
  <dimension ref="A1:HV31"/>
  <sheetViews>
    <sheetView workbookViewId="0">
      <pane ySplit="1" topLeftCell="A4" activePane="bottomLeft" state="frozen"/>
      <selection pane="bottomLeft" activeCell="E14" sqref="E14"/>
    </sheetView>
  </sheetViews>
  <sheetFormatPr defaultRowHeight="15"/>
  <cols>
    <col min="1" max="1" width="56.7109375" customWidth="1"/>
    <col min="2" max="2" width="17.85546875" customWidth="1"/>
    <col min="4" max="4" width="57.28515625" customWidth="1"/>
    <col min="5" max="5" width="32.85546875" customWidth="1"/>
    <col min="6" max="6" width="9.85546875" customWidth="1"/>
    <col min="7" max="7" width="9.7109375" customWidth="1"/>
    <col min="8" max="8" width="16.140625" customWidth="1"/>
    <col min="9" max="230" width="9.140625" style="34"/>
  </cols>
  <sheetData>
    <row r="1" spans="1:8" s="12" customFormat="1" ht="79.900000000000006" customHeight="1">
      <c r="A1" s="341" t="s">
        <v>323</v>
      </c>
      <c r="B1" s="341"/>
      <c r="C1" s="341"/>
      <c r="D1" s="341"/>
      <c r="E1" s="341"/>
      <c r="F1" s="341"/>
      <c r="G1" s="341"/>
      <c r="H1" s="341"/>
    </row>
    <row r="2" spans="1:8" ht="18">
      <c r="A2" s="41" t="s">
        <v>124</v>
      </c>
      <c r="B2" s="42"/>
      <c r="C2" s="42"/>
      <c r="D2" s="42"/>
      <c r="E2" s="42"/>
      <c r="F2" s="42"/>
      <c r="G2" s="42"/>
      <c r="H2" s="42"/>
    </row>
    <row r="3" spans="1:8" ht="18">
      <c r="A3" s="41"/>
      <c r="B3" s="42"/>
      <c r="C3" s="42"/>
      <c r="D3" s="42"/>
      <c r="E3" s="42"/>
      <c r="F3" s="42"/>
      <c r="G3" s="42"/>
      <c r="H3" s="42"/>
    </row>
    <row r="4" spans="1:8" ht="24" thickBot="1">
      <c r="A4" s="43" t="s">
        <v>125</v>
      </c>
      <c r="B4" s="42"/>
      <c r="C4" s="42"/>
      <c r="D4" s="42"/>
      <c r="E4" s="42"/>
      <c r="F4" s="42"/>
      <c r="G4" s="42"/>
      <c r="H4" s="42"/>
    </row>
    <row r="5" spans="1:8" s="33" customFormat="1" ht="15.75">
      <c r="A5" s="525" t="s">
        <v>126</v>
      </c>
      <c r="B5" s="526"/>
      <c r="C5" s="44"/>
      <c r="D5" s="525" t="s">
        <v>127</v>
      </c>
      <c r="E5" s="527"/>
      <c r="F5" s="527"/>
      <c r="G5" s="527"/>
      <c r="H5" s="526"/>
    </row>
    <row r="6" spans="1:8">
      <c r="A6" s="45" t="s">
        <v>128</v>
      </c>
      <c r="B6" s="70" t="s">
        <v>129</v>
      </c>
      <c r="C6" s="42"/>
      <c r="D6" s="45" t="s">
        <v>130</v>
      </c>
      <c r="E6" s="46" t="s">
        <v>131</v>
      </c>
      <c r="F6" s="69" t="s">
        <v>229</v>
      </c>
      <c r="G6" s="69" t="s">
        <v>228</v>
      </c>
      <c r="H6" s="70" t="s">
        <v>132</v>
      </c>
    </row>
    <row r="7" spans="1:8">
      <c r="A7" s="27"/>
      <c r="B7" s="65"/>
      <c r="C7" s="42"/>
      <c r="D7" s="27"/>
      <c r="E7" s="28"/>
      <c r="F7" s="71"/>
      <c r="G7" s="72"/>
      <c r="H7" s="73"/>
    </row>
    <row r="8" spans="1:8">
      <c r="A8" s="27"/>
      <c r="B8" s="65"/>
      <c r="C8" s="42"/>
      <c r="D8" s="27"/>
      <c r="E8" s="28"/>
      <c r="F8" s="71"/>
      <c r="G8" s="72"/>
      <c r="H8" s="73"/>
    </row>
    <row r="9" spans="1:8">
      <c r="A9" s="27"/>
      <c r="B9" s="65"/>
      <c r="C9" s="42"/>
      <c r="D9" s="27"/>
      <c r="E9" s="28"/>
      <c r="F9" s="71"/>
      <c r="G9" s="72"/>
      <c r="H9" s="73"/>
    </row>
    <row r="10" spans="1:8">
      <c r="A10" s="27"/>
      <c r="B10" s="65"/>
      <c r="C10" s="42"/>
      <c r="D10" s="27"/>
      <c r="E10" s="28"/>
      <c r="F10" s="71"/>
      <c r="G10" s="72"/>
      <c r="H10" s="73"/>
    </row>
    <row r="11" spans="1:8">
      <c r="A11" s="27"/>
      <c r="B11" s="65"/>
      <c r="C11" s="42"/>
      <c r="D11" s="27"/>
      <c r="E11" s="28"/>
      <c r="F11" s="71"/>
      <c r="G11" s="72"/>
      <c r="H11" s="73"/>
    </row>
    <row r="12" spans="1:8">
      <c r="A12" s="27"/>
      <c r="B12" s="65"/>
      <c r="C12" s="42"/>
      <c r="D12" s="27"/>
      <c r="E12" s="28"/>
      <c r="F12" s="71"/>
      <c r="G12" s="72"/>
      <c r="H12" s="73"/>
    </row>
    <row r="13" spans="1:8" ht="15.75" thickBot="1">
      <c r="A13" s="47" t="s">
        <v>133</v>
      </c>
      <c r="B13" s="66">
        <f>SUM(B7:B12)</f>
        <v>0</v>
      </c>
      <c r="C13" s="42"/>
      <c r="D13" s="75" t="s">
        <v>134</v>
      </c>
      <c r="E13" s="76"/>
      <c r="F13" s="77"/>
      <c r="G13" s="78"/>
      <c r="H13" s="74">
        <f>SUM(H7:H12)</f>
        <v>0</v>
      </c>
    </row>
    <row r="14" spans="1:8" ht="15.75" thickBot="1">
      <c r="A14" s="42"/>
      <c r="B14" s="67"/>
      <c r="C14" s="42"/>
      <c r="D14" s="42"/>
      <c r="E14" s="42"/>
      <c r="F14" s="42"/>
      <c r="G14" s="42"/>
      <c r="H14" s="42"/>
    </row>
    <row r="15" spans="1:8" ht="15.75" thickBot="1">
      <c r="A15" s="48" t="s">
        <v>135</v>
      </c>
      <c r="B15" s="68">
        <f>B13+H13</f>
        <v>0</v>
      </c>
      <c r="C15" s="42"/>
      <c r="D15" s="42"/>
      <c r="E15" s="42"/>
      <c r="F15" s="42"/>
      <c r="G15" s="42"/>
      <c r="H15" s="42"/>
    </row>
    <row r="18" spans="1:8" ht="24" thickBot="1">
      <c r="A18" s="43" t="s">
        <v>136</v>
      </c>
      <c r="B18" s="42"/>
      <c r="C18" s="42"/>
      <c r="D18" s="42"/>
      <c r="E18" s="42"/>
      <c r="F18" s="42"/>
      <c r="G18" s="42"/>
      <c r="H18" s="42"/>
    </row>
    <row r="19" spans="1:8" s="33" customFormat="1" ht="15.75">
      <c r="A19" s="525" t="s">
        <v>126</v>
      </c>
      <c r="B19" s="526"/>
      <c r="C19" s="44"/>
      <c r="D19" s="525" t="s">
        <v>127</v>
      </c>
      <c r="E19" s="527"/>
      <c r="F19" s="527"/>
      <c r="G19" s="527"/>
      <c r="H19" s="526"/>
    </row>
    <row r="20" spans="1:8">
      <c r="A20" s="45" t="s">
        <v>128</v>
      </c>
      <c r="B20" s="84" t="s">
        <v>129</v>
      </c>
      <c r="C20" s="42"/>
      <c r="D20" s="45" t="s">
        <v>130</v>
      </c>
      <c r="E20" s="46" t="s">
        <v>131</v>
      </c>
      <c r="F20" s="69" t="s">
        <v>229</v>
      </c>
      <c r="G20" s="83" t="s">
        <v>228</v>
      </c>
      <c r="H20" s="84" t="s">
        <v>132</v>
      </c>
    </row>
    <row r="21" spans="1:8">
      <c r="A21" s="27"/>
      <c r="B21" s="73"/>
      <c r="C21" s="42"/>
      <c r="D21" s="27"/>
      <c r="E21" s="28"/>
      <c r="F21" s="71"/>
      <c r="G21" s="72"/>
      <c r="H21" s="73">
        <f>F21*G21</f>
        <v>0</v>
      </c>
    </row>
    <row r="22" spans="1:8">
      <c r="A22" s="27"/>
      <c r="B22" s="73"/>
      <c r="C22" s="42"/>
      <c r="D22" s="27"/>
      <c r="E22" s="28"/>
      <c r="F22" s="71"/>
      <c r="G22" s="72"/>
      <c r="H22" s="73"/>
    </row>
    <row r="23" spans="1:8">
      <c r="A23" s="27"/>
      <c r="B23" s="73"/>
      <c r="C23" s="42"/>
      <c r="D23" s="3"/>
      <c r="E23" s="119"/>
      <c r="F23" s="119"/>
      <c r="G23" s="119"/>
      <c r="H23" s="120"/>
    </row>
    <row r="24" spans="1:8">
      <c r="A24" s="27"/>
      <c r="B24" s="73"/>
      <c r="C24" s="42"/>
      <c r="D24" s="27"/>
      <c r="E24" s="28"/>
      <c r="F24" s="71"/>
      <c r="G24" s="72"/>
      <c r="H24" s="73"/>
    </row>
    <row r="25" spans="1:8">
      <c r="A25" s="27"/>
      <c r="B25" s="73"/>
      <c r="C25" s="42"/>
      <c r="D25" s="27"/>
      <c r="E25" s="28"/>
      <c r="F25" s="71"/>
      <c r="G25" s="72"/>
      <c r="H25" s="73"/>
    </row>
    <row r="26" spans="1:8">
      <c r="A26" s="27"/>
      <c r="B26" s="73"/>
      <c r="C26" s="42"/>
      <c r="D26" s="27"/>
      <c r="E26" s="28"/>
      <c r="F26" s="71"/>
      <c r="G26" s="72"/>
      <c r="H26" s="73"/>
    </row>
    <row r="27" spans="1:8" ht="15.75" thickBot="1">
      <c r="A27" s="29" t="s">
        <v>133</v>
      </c>
      <c r="B27" s="80">
        <f>SUM(B21:B26)</f>
        <v>0</v>
      </c>
      <c r="C27" s="42"/>
      <c r="D27" s="29" t="s">
        <v>134</v>
      </c>
      <c r="E27" s="30"/>
      <c r="F27" s="79"/>
      <c r="G27" s="85"/>
      <c r="H27" s="80">
        <f>SUM(H21:H26)</f>
        <v>0</v>
      </c>
    </row>
    <row r="28" spans="1:8" ht="15.75" thickBot="1">
      <c r="A28" s="26"/>
      <c r="B28" s="81"/>
      <c r="C28" s="42"/>
      <c r="D28" s="42"/>
      <c r="E28" s="42"/>
      <c r="F28" s="42"/>
      <c r="G28" s="42"/>
      <c r="H28" s="42"/>
    </row>
    <row r="29" spans="1:8" ht="15.75" thickBot="1">
      <c r="A29" s="31" t="s">
        <v>137</v>
      </c>
      <c r="B29" s="82">
        <f>B27+H27</f>
        <v>0</v>
      </c>
      <c r="C29" s="42"/>
      <c r="D29" s="42"/>
      <c r="E29" s="42"/>
      <c r="F29" s="42"/>
      <c r="G29" s="42"/>
      <c r="H29" s="42"/>
    </row>
    <row r="30" spans="1:8" ht="15.75" thickBot="1">
      <c r="A30" s="34"/>
      <c r="B30" s="34"/>
      <c r="C30" s="34"/>
      <c r="D30" s="34"/>
      <c r="E30" s="34"/>
      <c r="F30" s="34"/>
      <c r="G30" s="34"/>
      <c r="H30" s="34"/>
    </row>
    <row r="31" spans="1:8" ht="15.75" thickBot="1">
      <c r="A31" s="31" t="s">
        <v>226</v>
      </c>
      <c r="B31" s="82">
        <f>B29+B15</f>
        <v>0</v>
      </c>
      <c r="C31" s="34"/>
      <c r="D31" s="34"/>
      <c r="E31" s="34"/>
      <c r="F31" s="34"/>
      <c r="G31" s="34"/>
      <c r="H31" s="34"/>
    </row>
  </sheetData>
  <mergeCells count="5">
    <mergeCell ref="A5:B5"/>
    <mergeCell ref="D5:H5"/>
    <mergeCell ref="A19:B19"/>
    <mergeCell ref="D19:H19"/>
    <mergeCell ref="A1:H1"/>
  </mergeCells>
  <phoneticPr fontId="5" type="noConversion"/>
  <conditionalFormatting sqref="B15:B31">
    <cfRule type="expression" dxfId="0" priority="1">
      <formula>NOT(ISFORUMLA(B15))</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728C-D282-4BE0-B89D-CF5B74639EAC}">
  <dimension ref="A1:F13"/>
  <sheetViews>
    <sheetView workbookViewId="0">
      <selection activeCell="C2" sqref="C2"/>
    </sheetView>
  </sheetViews>
  <sheetFormatPr defaultRowHeight="15"/>
  <cols>
    <col min="1" max="1" width="38.5703125" bestFit="1" customWidth="1"/>
    <col min="2" max="2" width="16.42578125" customWidth="1"/>
    <col min="3" max="4" width="25" customWidth="1"/>
    <col min="5" max="5" width="18.5703125" customWidth="1"/>
    <col min="6" max="6" width="16.42578125" bestFit="1" customWidth="1"/>
    <col min="8" max="8" width="9.85546875" customWidth="1"/>
  </cols>
  <sheetData>
    <row r="1" spans="1:6" ht="60">
      <c r="A1" s="2" t="s">
        <v>118</v>
      </c>
      <c r="B1" s="2" t="s">
        <v>119</v>
      </c>
      <c r="C1" s="2" t="s">
        <v>120</v>
      </c>
      <c r="D1" s="2" t="s">
        <v>121</v>
      </c>
      <c r="E1" s="2" t="s">
        <v>122</v>
      </c>
      <c r="F1" s="2" t="s">
        <v>123</v>
      </c>
    </row>
    <row r="2" spans="1:6">
      <c r="A2" s="8" t="e">
        <f t="array" ref="A2:A13">TRANSPOSE(#REF!)</f>
        <v>#REF!</v>
      </c>
      <c r="B2" s="4" t="e">
        <f>#REF!+F2*(365.25/12)</f>
        <v>#REF!</v>
      </c>
      <c r="C2" s="6" t="e" cm="1">
        <f t="array" ref="C2">TRANSPOSE(#REF!)</f>
        <v>#REF!</v>
      </c>
      <c r="D2" s="9" t="str">
        <f>IFERROR(E2/C2,"")</f>
        <v/>
      </c>
      <c r="E2" s="6" t="e" cm="1">
        <f t="array" ref="E2">TRANSPOSE(#REF!)</f>
        <v>#REF!</v>
      </c>
      <c r="F2" s="8" t="e" cm="1">
        <f t="array" ref="F2">TRANSPOSE(#REF!)</f>
        <v>#REF!</v>
      </c>
    </row>
    <row r="3" spans="1:6">
      <c r="A3" s="8" t="e">
        <v>#REF!</v>
      </c>
      <c r="B3" s="4" t="e">
        <f>#REF!+F3*(365.25/12)</f>
        <v>#REF!</v>
      </c>
      <c r="C3" s="6"/>
      <c r="D3" s="9" t="str">
        <f t="shared" ref="D3:D11" si="0">IFERROR(E3/C3,"")</f>
        <v/>
      </c>
      <c r="E3" s="6"/>
      <c r="F3" s="8"/>
    </row>
    <row r="4" spans="1:6">
      <c r="A4" s="8" t="e">
        <v>#REF!</v>
      </c>
      <c r="B4" s="4" t="e">
        <f>#REF!+F4*(365.25/12)</f>
        <v>#REF!</v>
      </c>
      <c r="C4" s="6"/>
      <c r="D4" s="9" t="str">
        <f t="shared" si="0"/>
        <v/>
      </c>
      <c r="E4" s="6"/>
      <c r="F4" s="8"/>
    </row>
    <row r="5" spans="1:6">
      <c r="A5" s="8" t="e">
        <v>#REF!</v>
      </c>
      <c r="B5" s="4" t="e">
        <f>#REF!+F5*(365.25/12)</f>
        <v>#REF!</v>
      </c>
      <c r="C5" s="6"/>
      <c r="D5" s="9" t="str">
        <f t="shared" si="0"/>
        <v/>
      </c>
      <c r="E5" s="6"/>
      <c r="F5" s="8"/>
    </row>
    <row r="6" spans="1:6">
      <c r="A6" s="8" t="e">
        <v>#REF!</v>
      </c>
      <c r="B6" s="4" t="e">
        <f>#REF!+F6*(365.25/12)</f>
        <v>#REF!</v>
      </c>
      <c r="C6" s="6"/>
      <c r="D6" s="9" t="str">
        <f t="shared" si="0"/>
        <v/>
      </c>
      <c r="E6" s="6"/>
      <c r="F6" s="8"/>
    </row>
    <row r="7" spans="1:6">
      <c r="A7" s="8" t="e">
        <v>#REF!</v>
      </c>
      <c r="B7" s="4" t="e">
        <f>#REF!+F7*(365.25/12)</f>
        <v>#REF!</v>
      </c>
      <c r="C7" s="6"/>
      <c r="D7" s="9" t="str">
        <f t="shared" si="0"/>
        <v/>
      </c>
      <c r="E7" s="6"/>
      <c r="F7" s="8"/>
    </row>
    <row r="8" spans="1:6">
      <c r="A8" s="8" t="e">
        <v>#REF!</v>
      </c>
      <c r="B8" s="4" t="e">
        <f>#REF!+F8*(365.25/12)</f>
        <v>#REF!</v>
      </c>
      <c r="C8" s="6"/>
      <c r="D8" s="9" t="str">
        <f t="shared" si="0"/>
        <v/>
      </c>
      <c r="E8" s="6"/>
      <c r="F8" s="8"/>
    </row>
    <row r="9" spans="1:6">
      <c r="A9" s="8" t="e">
        <v>#REF!</v>
      </c>
      <c r="B9" s="4" t="e">
        <f>#REF!+F9*(365.25/12)</f>
        <v>#REF!</v>
      </c>
      <c r="C9" s="6"/>
      <c r="D9" s="9" t="str">
        <f t="shared" si="0"/>
        <v/>
      </c>
      <c r="E9" s="6"/>
      <c r="F9" s="8"/>
    </row>
    <row r="10" spans="1:6">
      <c r="A10" s="8" t="e">
        <v>#REF!</v>
      </c>
      <c r="B10" s="4" t="e">
        <f>#REF!+F10*(365.25/12)</f>
        <v>#REF!</v>
      </c>
      <c r="C10" s="6"/>
      <c r="D10" s="9" t="str">
        <f t="shared" si="0"/>
        <v/>
      </c>
      <c r="E10" s="6"/>
      <c r="F10" s="8"/>
    </row>
    <row r="11" spans="1:6">
      <c r="A11" s="8" t="e">
        <v>#REF!</v>
      </c>
      <c r="B11" s="8"/>
      <c r="C11" s="6"/>
      <c r="D11" s="9" t="str">
        <f t="shared" si="0"/>
        <v/>
      </c>
      <c r="E11" s="6"/>
      <c r="F11" s="8"/>
    </row>
    <row r="12" spans="1:6">
      <c r="A12" s="5" t="e">
        <v>#REF!</v>
      </c>
      <c r="B12" s="5"/>
      <c r="C12" s="7"/>
      <c r="D12" s="7"/>
      <c r="E12" s="7"/>
      <c r="F12" s="5"/>
    </row>
    <row r="13" spans="1:6">
      <c r="A13" s="5" t="e">
        <v>#REF!</v>
      </c>
      <c r="B13" s="5"/>
      <c r="C13" s="7"/>
      <c r="D13" s="7"/>
      <c r="E13" s="7"/>
      <c r="F13" s="5"/>
    </row>
  </sheetData>
  <pageMargins left="0.7" right="0.7" top="0.75" bottom="0.75" header="0.3" footer="0.3"/>
  <pageSetup paperSize="9" orientation="portrait" r:id="rId1"/>
  <headerFooter>
    <oddHeader>&amp;C&amp;"Calibri"&amp;10&amp;KFF0000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9DF3-8193-4E08-A94C-CAE5A59332B8}">
  <dimension ref="A1:B45"/>
  <sheetViews>
    <sheetView workbookViewId="0">
      <selection activeCell="E10" sqref="E10"/>
    </sheetView>
  </sheetViews>
  <sheetFormatPr defaultColWidth="9.140625" defaultRowHeight="14.25"/>
  <cols>
    <col min="1" max="1" width="14.140625" style="288" customWidth="1"/>
    <col min="2" max="2" width="97.28515625" style="265" customWidth="1"/>
    <col min="3" max="16384" width="9.140625" style="265"/>
  </cols>
  <sheetData>
    <row r="1" spans="1:2" s="12" customFormat="1" ht="79.900000000000006" customHeight="1">
      <c r="A1" s="341" t="s">
        <v>323</v>
      </c>
      <c r="B1" s="341"/>
    </row>
    <row r="2" spans="1:2" ht="15" thickBot="1"/>
    <row r="3" spans="1:2" ht="16.5" thickBot="1">
      <c r="A3" s="271" t="s">
        <v>249</v>
      </c>
      <c r="B3" s="272" t="s">
        <v>250</v>
      </c>
    </row>
    <row r="4" spans="1:2" ht="15">
      <c r="A4" s="273" t="s">
        <v>251</v>
      </c>
      <c r="B4" s="274" t="s">
        <v>252</v>
      </c>
    </row>
    <row r="5" spans="1:2" ht="45">
      <c r="A5" s="275" t="s">
        <v>253</v>
      </c>
      <c r="B5" s="276" t="s">
        <v>254</v>
      </c>
    </row>
    <row r="6" spans="1:2" ht="45">
      <c r="A6" s="275" t="s">
        <v>255</v>
      </c>
      <c r="B6" s="276" t="s">
        <v>256</v>
      </c>
    </row>
    <row r="7" spans="1:2" ht="15">
      <c r="A7" s="275" t="s">
        <v>257</v>
      </c>
      <c r="B7" s="276" t="s">
        <v>258</v>
      </c>
    </row>
    <row r="8" spans="1:2" ht="30">
      <c r="A8" s="275" t="s">
        <v>84</v>
      </c>
      <c r="B8" s="276" t="s">
        <v>259</v>
      </c>
    </row>
    <row r="9" spans="1:2" ht="105">
      <c r="A9" s="275" t="s">
        <v>260</v>
      </c>
      <c r="B9" s="276" t="s">
        <v>261</v>
      </c>
    </row>
    <row r="10" spans="1:2" ht="45">
      <c r="A10" s="277" t="s">
        <v>262</v>
      </c>
      <c r="B10" s="276" t="s">
        <v>263</v>
      </c>
    </row>
    <row r="11" spans="1:2" ht="15">
      <c r="A11" s="273" t="s">
        <v>264</v>
      </c>
      <c r="B11" s="278" t="s">
        <v>265</v>
      </c>
    </row>
    <row r="12" spans="1:2" ht="15">
      <c r="A12" s="279" t="s">
        <v>222</v>
      </c>
      <c r="B12" s="278" t="s">
        <v>223</v>
      </c>
    </row>
    <row r="13" spans="1:2" ht="15">
      <c r="A13" s="280" t="s">
        <v>266</v>
      </c>
      <c r="B13" s="276" t="s">
        <v>267</v>
      </c>
    </row>
    <row r="14" spans="1:2" ht="45">
      <c r="A14" s="281" t="s">
        <v>268</v>
      </c>
      <c r="B14" s="276" t="s">
        <v>269</v>
      </c>
    </row>
    <row r="15" spans="1:2" ht="75">
      <c r="A15" s="281" t="s">
        <v>352</v>
      </c>
      <c r="B15" s="276" t="s">
        <v>270</v>
      </c>
    </row>
    <row r="16" spans="1:2" ht="45">
      <c r="A16" s="275" t="s">
        <v>271</v>
      </c>
      <c r="B16" s="276" t="s">
        <v>353</v>
      </c>
    </row>
    <row r="17" spans="1:2" ht="30.75" thickBot="1">
      <c r="A17" s="282" t="s">
        <v>272</v>
      </c>
      <c r="B17" s="283" t="s">
        <v>273</v>
      </c>
    </row>
    <row r="18" spans="1:2" ht="15.75" thickBot="1">
      <c r="A18" s="282" t="s">
        <v>274</v>
      </c>
      <c r="B18" s="283" t="s">
        <v>275</v>
      </c>
    </row>
    <row r="19" spans="1:2" ht="30.75" thickBot="1">
      <c r="A19" s="282" t="s">
        <v>72</v>
      </c>
      <c r="B19" s="283" t="s">
        <v>276</v>
      </c>
    </row>
    <row r="20" spans="1:2" ht="30.75" thickBot="1">
      <c r="A20" s="282" t="s">
        <v>277</v>
      </c>
      <c r="B20" s="283" t="s">
        <v>278</v>
      </c>
    </row>
    <row r="21" spans="1:2" ht="30.75" thickBot="1">
      <c r="A21" s="282" t="s">
        <v>279</v>
      </c>
      <c r="B21" s="283" t="s">
        <v>280</v>
      </c>
    </row>
    <row r="22" spans="1:2" ht="29.25" thickBot="1">
      <c r="A22" s="284" t="s">
        <v>281</v>
      </c>
      <c r="B22" s="285" t="s">
        <v>282</v>
      </c>
    </row>
    <row r="23" spans="1:2" ht="15.75" thickBot="1">
      <c r="A23" s="282" t="s">
        <v>283</v>
      </c>
      <c r="B23" s="283" t="s">
        <v>284</v>
      </c>
    </row>
    <row r="24" spans="1:2" ht="240.75" thickBot="1">
      <c r="A24" s="282" t="s">
        <v>285</v>
      </c>
      <c r="B24" s="283" t="s">
        <v>354</v>
      </c>
    </row>
    <row r="25" spans="1:2" ht="45.75" thickBot="1">
      <c r="A25" s="282" t="s">
        <v>286</v>
      </c>
      <c r="B25" s="283" t="s">
        <v>287</v>
      </c>
    </row>
    <row r="26" spans="1:2" ht="15.75" thickBot="1">
      <c r="A26" s="282" t="s">
        <v>288</v>
      </c>
      <c r="B26" s="283" t="s">
        <v>289</v>
      </c>
    </row>
    <row r="27" spans="1:2" ht="30.75" thickBot="1">
      <c r="A27" s="282" t="s">
        <v>290</v>
      </c>
      <c r="B27" s="283" t="s">
        <v>291</v>
      </c>
    </row>
    <row r="28" spans="1:2" ht="30.75" thickBot="1">
      <c r="A28" s="282" t="s">
        <v>292</v>
      </c>
      <c r="B28" s="283" t="s">
        <v>293</v>
      </c>
    </row>
    <row r="29" spans="1:2" ht="30.75" thickBot="1">
      <c r="A29" s="282" t="s">
        <v>294</v>
      </c>
      <c r="B29" s="283" t="s">
        <v>295</v>
      </c>
    </row>
    <row r="30" spans="1:2" ht="15.75" thickBot="1">
      <c r="A30" s="282" t="s">
        <v>296</v>
      </c>
      <c r="B30" s="286" t="s">
        <v>297</v>
      </c>
    </row>
    <row r="31" spans="1:2" ht="15.75" thickBot="1">
      <c r="A31" s="282" t="s">
        <v>218</v>
      </c>
      <c r="B31" s="283" t="s">
        <v>219</v>
      </c>
    </row>
    <row r="32" spans="1:2" ht="60.75" thickBot="1">
      <c r="A32" s="282" t="s">
        <v>298</v>
      </c>
      <c r="B32" s="283" t="s">
        <v>299</v>
      </c>
    </row>
    <row r="33" spans="1:2" ht="15.75" thickBot="1">
      <c r="A33" s="282" t="s">
        <v>300</v>
      </c>
      <c r="B33" s="283" t="s">
        <v>301</v>
      </c>
    </row>
    <row r="34" spans="1:2" ht="15.75" thickBot="1">
      <c r="A34" s="282" t="s">
        <v>117</v>
      </c>
      <c r="B34" s="283" t="s">
        <v>302</v>
      </c>
    </row>
    <row r="35" spans="1:2" ht="60.75" thickBot="1">
      <c r="A35" s="282" t="s">
        <v>303</v>
      </c>
      <c r="B35" s="283" t="s">
        <v>355</v>
      </c>
    </row>
    <row r="36" spans="1:2" ht="30.75" thickBot="1">
      <c r="A36" s="282" t="s">
        <v>304</v>
      </c>
      <c r="B36" s="283" t="s">
        <v>356</v>
      </c>
    </row>
    <row r="37" spans="1:2" ht="15.75" thickBot="1">
      <c r="A37" s="282" t="s">
        <v>305</v>
      </c>
      <c r="B37" s="283" t="s">
        <v>306</v>
      </c>
    </row>
    <row r="38" spans="1:2" ht="31.5" customHeight="1" thickBot="1">
      <c r="A38" s="282" t="s">
        <v>35</v>
      </c>
      <c r="B38" s="283" t="s">
        <v>220</v>
      </c>
    </row>
    <row r="39" spans="1:2" ht="15.75" thickBot="1">
      <c r="A39" s="282" t="s">
        <v>86</v>
      </c>
      <c r="B39" s="283" t="s">
        <v>221</v>
      </c>
    </row>
    <row r="40" spans="1:2" ht="30.75" thickBot="1">
      <c r="A40" s="282" t="s">
        <v>91</v>
      </c>
      <c r="B40" s="283" t="s">
        <v>307</v>
      </c>
    </row>
    <row r="41" spans="1:2" ht="30.75" thickBot="1">
      <c r="A41" s="282" t="s">
        <v>153</v>
      </c>
      <c r="B41" s="283" t="s">
        <v>224</v>
      </c>
    </row>
    <row r="42" spans="1:2" ht="30.75" thickBot="1">
      <c r="A42" s="282" t="s">
        <v>308</v>
      </c>
      <c r="B42" s="283" t="s">
        <v>309</v>
      </c>
    </row>
    <row r="43" spans="1:2" ht="30.75" thickBot="1">
      <c r="A43" s="282" t="s">
        <v>310</v>
      </c>
      <c r="B43" s="287" t="s">
        <v>311</v>
      </c>
    </row>
    <row r="44" spans="1:2" ht="45.75" thickBot="1">
      <c r="A44" s="282" t="s">
        <v>312</v>
      </c>
      <c r="B44" s="283" t="s">
        <v>357</v>
      </c>
    </row>
    <row r="45" spans="1:2" ht="15.75" thickBot="1">
      <c r="A45" s="282" t="s">
        <v>313</v>
      </c>
      <c r="B45" s="283" t="s">
        <v>314</v>
      </c>
    </row>
  </sheetData>
  <mergeCells count="1">
    <mergeCell ref="A1:B1"/>
  </mergeCells>
  <hyperlinks>
    <hyperlink ref="B4" r:id="rId1" xr:uid="{919DC2ED-7266-4107-B720-C1533D11B004}"/>
    <hyperlink ref="B43" r:id="rId2" xr:uid="{9BA7CDFD-4559-4F63-9C03-2367CBEB22B7}"/>
    <hyperlink ref="B30" r:id="rId3" xr:uid="{6E68F42C-9F5A-4253-AB29-C5D7087D2031}"/>
  </hyperlinks>
  <pageMargins left="0.7" right="0.7" top="0.75" bottom="0.75" header="0.3" footer="0.3"/>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d4971b-7bbd-405e-a1f0-7328097ce2d9" xsi:nil="true"/>
    <lcf76f155ced4ddcb4097134ff3c332f xmlns="337712b2-1cdd-489a-9127-5cafa23593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WER Document" ma:contentTypeID="0x01010040E3935EDCC6804A815566864A85D79B004411A190C24DB74CACB06834061D48B3" ma:contentTypeVersion="17" ma:contentTypeDescription="" ma:contentTypeScope="" ma:versionID="d1cb045ba127e5a69cb7327fb82da909">
  <xsd:schema xmlns:xsd="http://www.w3.org/2001/XMLSchema" xmlns:xs="http://www.w3.org/2001/XMLSchema" xmlns:p="http://schemas.microsoft.com/office/2006/metadata/properties" xmlns:ns2="337712b2-1cdd-489a-9127-5cafa2359374" xmlns:ns3="12d4971b-7bbd-405e-a1f0-7328097ce2d9" targetNamespace="http://schemas.microsoft.com/office/2006/metadata/properties" ma:root="true" ma:fieldsID="9b146c7f727f090ebbeee23ca0aef654" ns2:_="" ns3:_="">
    <xsd:import namespace="337712b2-1cdd-489a-9127-5cafa2359374"/>
    <xsd:import namespace="12d4971b-7bbd-405e-a1f0-7328097ce2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712b2-1cdd-489a-9127-5cafa2359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4971b-7bbd-405e-a1f0-7328097ce2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4a9df32-68c2-42f8-beb8-41a34de6a726}" ma:internalName="TaxCatchAll" ma:showField="CatchAllData" ma:web="12d4971b-7bbd-405e-a1f0-7328097ce2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7A0EE9-F0D1-4234-A185-3C42EA5992C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12d4971b-7bbd-405e-a1f0-7328097ce2d9"/>
    <ds:schemaRef ds:uri="337712b2-1cdd-489a-9127-5cafa2359374"/>
    <ds:schemaRef ds:uri="http://www.w3.org/XML/1998/namespace"/>
  </ds:schemaRefs>
</ds:datastoreItem>
</file>

<file path=customXml/itemProps2.xml><?xml version="1.0" encoding="utf-8"?>
<ds:datastoreItem xmlns:ds="http://schemas.openxmlformats.org/officeDocument/2006/customXml" ds:itemID="{8A9BA58F-0E5F-4A1E-94BE-75E3E430978E}">
  <ds:schemaRefs>
    <ds:schemaRef ds:uri="http://schemas.microsoft.com/sharepoint/v3/contenttype/forms"/>
  </ds:schemaRefs>
</ds:datastoreItem>
</file>

<file path=customXml/itemProps3.xml><?xml version="1.0" encoding="utf-8"?>
<ds:datastoreItem xmlns:ds="http://schemas.openxmlformats.org/officeDocument/2006/customXml" ds:itemID="{9915E47A-2957-4837-A81E-07DC320AD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712b2-1cdd-489a-9127-5cafa2359374"/>
    <ds:schemaRef ds:uri="12d4971b-7bbd-405e-a1f0-7328097ce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Cost eligibility</vt:lpstr>
      <vt:lpstr>CIGP Merit Criteria</vt:lpstr>
      <vt:lpstr>Project summary</vt:lpstr>
      <vt:lpstr> Financial Model</vt:lpstr>
      <vt:lpstr>In-kind contributions</vt:lpstr>
      <vt:lpstr>Milestone table</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 Richardson</dc:creator>
  <cp:keywords/>
  <dc:description/>
  <cp:lastModifiedBy>Ro Richardson</cp:lastModifiedBy>
  <cp:revision/>
  <dcterms:created xsi:type="dcterms:W3CDTF">2020-12-03T02:52:38Z</dcterms:created>
  <dcterms:modified xsi:type="dcterms:W3CDTF">2024-12-02T03:56:37Z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0x01010040E3935EDCC6804A815566864A85D79B004411A190C24DB74CACB06834061D48B3</vt:lpwstr>
  </property>
  <property fmtid="{D5CDD505-2E9C-101B-9397-08002B2CF9AE}" pid="3" name="DocumentType">
    <vt:lpwstr/>
  </property>
  <property fmtid="{D5CDD505-2E9C-101B-9397-08002B2CF9AE}" pid="4" name="ContentType">
    <vt:lpwstr>DWER Document</vt:lpwstr>
  </property>
  <property fmtid="{D5CDD505-2E9C-101B-9397-08002B2CF9AE}" pid="5" name="ActiveFlag">
    <vt:lpwstr>Active</vt:lpwstr>
  </property>
  <property fmtid="{D5CDD505-2E9C-101B-9397-08002B2CF9AE}" pid="6" name="ScopeNotes">
    <vt:lpwstr/>
  </property>
  <property fmtid="{D5CDD505-2E9C-101B-9397-08002B2CF9AE}" pid="7" name="ParentLabel">
    <vt:lpwstr/>
  </property>
  <property fmtid="{D5CDD505-2E9C-101B-9397-08002B2CF9AE}" pid="8" name="MeetingDate">
    <vt:lpwstr/>
  </property>
  <property fmtid="{D5CDD505-2E9C-101B-9397-08002B2CF9AE}" pid="9" name="MediaServiceImageTags">
    <vt:lpwstr/>
  </property>
  <property fmtid="{D5CDD505-2E9C-101B-9397-08002B2CF9AE}" pid="10" name="MSIP_Label_8e7b4816-525d-4976-93bd-bcb06a9c224c_Enabled">
    <vt:lpwstr>true</vt:lpwstr>
  </property>
  <property fmtid="{D5CDD505-2E9C-101B-9397-08002B2CF9AE}" pid="11" name="MSIP_Label_8e7b4816-525d-4976-93bd-bcb06a9c224c_SetDate">
    <vt:lpwstr>2024-07-31T03:43:52Z</vt:lpwstr>
  </property>
  <property fmtid="{D5CDD505-2E9C-101B-9397-08002B2CF9AE}" pid="12" name="MSIP_Label_8e7b4816-525d-4976-93bd-bcb06a9c224c_Method">
    <vt:lpwstr>Standard</vt:lpwstr>
  </property>
  <property fmtid="{D5CDD505-2E9C-101B-9397-08002B2CF9AE}" pid="13" name="MSIP_Label_8e7b4816-525d-4976-93bd-bcb06a9c224c_Name">
    <vt:lpwstr>Official</vt:lpwstr>
  </property>
  <property fmtid="{D5CDD505-2E9C-101B-9397-08002B2CF9AE}" pid="14" name="MSIP_Label_8e7b4816-525d-4976-93bd-bcb06a9c224c_SiteId">
    <vt:lpwstr>53ebe217-aa1e-46fe-b88e-9d762dec2ef6</vt:lpwstr>
  </property>
  <property fmtid="{D5CDD505-2E9C-101B-9397-08002B2CF9AE}" pid="15" name="MSIP_Label_8e7b4816-525d-4976-93bd-bcb06a9c224c_ActionId">
    <vt:lpwstr>20ee6559-24c3-4d50-bec7-83b7fd06f743</vt:lpwstr>
  </property>
  <property fmtid="{D5CDD505-2E9C-101B-9397-08002B2CF9AE}" pid="16" name="MSIP_Label_8e7b4816-525d-4976-93bd-bcb06a9c224c_ContentBits">
    <vt:lpwstr>1</vt:lpwstr>
  </property>
</Properties>
</file>