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inancewa-my.sharepoint.com/personal/lesley_jefferies_finance_wa_gov_au/Documents/Documents/"/>
    </mc:Choice>
  </mc:AlternateContent>
  <xr:revisionPtr revIDLastSave="0" documentId="8_{1707C75E-A4A7-4F66-A20A-D2C1CF20660B}" xr6:coauthVersionLast="47" xr6:coauthVersionMax="47" xr10:uidLastSave="{00000000-0000-0000-0000-000000000000}"/>
  <bookViews>
    <workbookView xWindow="4005" yWindow="3855" windowWidth="21600" windowHeight="11385" tabRatio="728" activeTab="3" xr2:uid="{00000000-000D-0000-FFFF-FFFF00000000}"/>
  </bookViews>
  <sheets>
    <sheet name="User Guide" sheetId="1" r:id="rId1"/>
    <sheet name="Cat. A &amp; B - Calculator" sheetId="2" r:id="rId2"/>
    <sheet name="Cat. A &amp; B - Invoice Checker" sheetId="4" r:id="rId3"/>
    <sheet name="Cat. C &amp; D - Calculator" sheetId="3" r:id="rId4"/>
    <sheet name="Cat. C &amp; D Invoice Checker"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2" l="1"/>
  <c r="AA36" i="2"/>
  <c r="W36" i="2"/>
  <c r="X36" i="2"/>
  <c r="Z31" i="2"/>
  <c r="AA31" i="2"/>
  <c r="W31" i="2"/>
  <c r="X31" i="2"/>
  <c r="H13" i="1"/>
  <c r="H11" i="1"/>
  <c r="H9" i="1"/>
  <c r="H8" i="1"/>
  <c r="H7" i="1"/>
  <c r="C38" i="2"/>
  <c r="E38" i="2"/>
  <c r="D38" i="2"/>
  <c r="I57" i="2"/>
  <c r="E57" i="2"/>
  <c r="M55" i="2"/>
  <c r="F48" i="2"/>
  <c r="K50" i="2" l="1"/>
  <c r="K51" i="2"/>
  <c r="K49" i="2"/>
  <c r="F46" i="3"/>
  <c r="I55" i="3"/>
  <c r="E55" i="3"/>
  <c r="N53" i="3"/>
  <c r="AD34" i="3" l="1"/>
  <c r="AC34" i="3"/>
  <c r="AD33" i="3"/>
  <c r="AC33" i="3"/>
  <c r="AD32" i="3"/>
  <c r="AC32" i="3"/>
  <c r="AD31" i="3"/>
  <c r="AC31" i="3"/>
  <c r="AD30" i="3"/>
  <c r="AC30" i="3"/>
  <c r="AD29" i="3"/>
  <c r="AC29" i="3"/>
  <c r="AD28" i="3"/>
  <c r="AC28" i="3"/>
  <c r="AD27" i="3"/>
  <c r="AC27" i="3"/>
  <c r="AD26" i="3"/>
  <c r="AC26" i="3"/>
  <c r="AD25" i="3"/>
  <c r="AC25" i="3"/>
  <c r="AA34" i="3"/>
  <c r="Z34" i="3"/>
  <c r="Y34" i="3"/>
  <c r="X34" i="3"/>
  <c r="AA33" i="3"/>
  <c r="Z33" i="3"/>
  <c r="Y33" i="3"/>
  <c r="X33" i="3"/>
  <c r="AA32" i="3"/>
  <c r="Z32" i="3"/>
  <c r="Y32" i="3"/>
  <c r="X32" i="3"/>
  <c r="AA31" i="3"/>
  <c r="Z31" i="3"/>
  <c r="Y31" i="3"/>
  <c r="X31" i="3"/>
  <c r="AA30" i="3"/>
  <c r="Z30" i="3"/>
  <c r="Y30" i="3"/>
  <c r="X30" i="3"/>
  <c r="AA29" i="3"/>
  <c r="Z29" i="3"/>
  <c r="Y29" i="3"/>
  <c r="X29" i="3"/>
  <c r="AA28" i="3"/>
  <c r="Z28" i="3"/>
  <c r="Y28" i="3"/>
  <c r="X28" i="3"/>
  <c r="AA27" i="3"/>
  <c r="Z27" i="3"/>
  <c r="Y27" i="3"/>
  <c r="X27" i="3"/>
  <c r="AA26" i="3"/>
  <c r="Z26" i="3"/>
  <c r="Y26" i="3"/>
  <c r="X26" i="3"/>
  <c r="AA25" i="3"/>
  <c r="Z25" i="3"/>
  <c r="Y25" i="3"/>
  <c r="X25" i="3"/>
  <c r="AA28" i="2"/>
  <c r="Z28" i="2"/>
  <c r="AA27" i="2"/>
  <c r="Z27" i="2"/>
  <c r="AA37" i="2"/>
  <c r="Z37" i="2"/>
  <c r="AA35" i="2"/>
  <c r="Z35" i="2"/>
  <c r="AA34" i="2"/>
  <c r="Z34" i="2"/>
  <c r="AA33" i="2"/>
  <c r="Z33" i="2"/>
  <c r="AA32" i="2"/>
  <c r="Z32" i="2"/>
  <c r="AA30" i="2"/>
  <c r="Z30" i="2"/>
  <c r="AA29" i="2"/>
  <c r="Z29" i="2"/>
  <c r="X37" i="2"/>
  <c r="W37" i="2"/>
  <c r="X35" i="2"/>
  <c r="W35" i="2"/>
  <c r="X34" i="2"/>
  <c r="W34" i="2"/>
  <c r="X33" i="2"/>
  <c r="W33" i="2"/>
  <c r="X32" i="2"/>
  <c r="W32" i="2"/>
  <c r="X30" i="2"/>
  <c r="W30" i="2"/>
  <c r="X29" i="2"/>
  <c r="W29" i="2"/>
  <c r="X28" i="2"/>
  <c r="W28" i="2"/>
  <c r="X27" i="2"/>
  <c r="W27" i="2"/>
  <c r="L24" i="5" l="1"/>
  <c r="K23" i="4"/>
  <c r="B23" i="4"/>
  <c r="G18" i="5"/>
  <c r="G16" i="5"/>
  <c r="F18" i="5"/>
  <c r="F16" i="5"/>
  <c r="F23" i="4" l="1"/>
  <c r="I27" i="5"/>
  <c r="H27" i="5"/>
  <c r="G27" i="5"/>
  <c r="F27" i="5"/>
  <c r="I26" i="5"/>
  <c r="H26" i="5"/>
  <c r="G26" i="5"/>
  <c r="F26" i="5"/>
  <c r="E25" i="5"/>
  <c r="D25" i="5"/>
  <c r="B24" i="4" l="1"/>
  <c r="I23" i="4" s="1"/>
  <c r="G28" i="5"/>
  <c r="B25" i="5"/>
  <c r="D24" i="5" s="1"/>
  <c r="B24" i="5"/>
  <c r="C9" i="5"/>
  <c r="G18" i="4"/>
  <c r="G16" i="4"/>
  <c r="F18" i="4"/>
  <c r="F16" i="4"/>
  <c r="F24" i="4"/>
  <c r="G24" i="4"/>
  <c r="G23" i="4"/>
  <c r="H23" i="4"/>
  <c r="E24" i="4"/>
  <c r="D24" i="4"/>
  <c r="I24" i="4"/>
  <c r="H24" i="4"/>
  <c r="C9" i="4"/>
  <c r="G26" i="4"/>
  <c r="L23" i="4"/>
  <c r="G27" i="4" s="1"/>
  <c r="AA36" i="3"/>
  <c r="Z36" i="3"/>
  <c r="Y36" i="3"/>
  <c r="E49" i="3" s="1"/>
  <c r="X36" i="3"/>
  <c r="C49" i="3" s="1"/>
  <c r="AA38" i="2"/>
  <c r="Z38" i="2"/>
  <c r="X38" i="2"/>
  <c r="E51" i="2" s="1"/>
  <c r="W38" i="2"/>
  <c r="C51" i="2" s="1"/>
  <c r="I38" i="2"/>
  <c r="H38" i="2"/>
  <c r="K36" i="3"/>
  <c r="J36" i="3"/>
  <c r="I36" i="3"/>
  <c r="H36" i="3"/>
  <c r="V36" i="3"/>
  <c r="G36" i="3"/>
  <c r="I49" i="3" s="1"/>
  <c r="F36" i="3"/>
  <c r="G49" i="3" s="1"/>
  <c r="E36" i="3"/>
  <c r="K49" i="3" s="1"/>
  <c r="D36" i="3"/>
  <c r="K48" i="3" s="1"/>
  <c r="C36" i="3"/>
  <c r="B36" i="3"/>
  <c r="B14" i="3"/>
  <c r="H21" i="3"/>
  <c r="D21" i="3"/>
  <c r="E21" i="3" s="1"/>
  <c r="B21" i="3"/>
  <c r="B15" i="2"/>
  <c r="U38" i="2"/>
  <c r="G38" i="2"/>
  <c r="I51" i="2" s="1"/>
  <c r="F38" i="2"/>
  <c r="G51" i="2" s="1"/>
  <c r="B38" i="2"/>
  <c r="H21" i="2"/>
  <c r="D21" i="2"/>
  <c r="F21" i="2" s="1"/>
  <c r="G21" i="2" s="1"/>
  <c r="B21" i="2"/>
  <c r="L21" i="2" l="1"/>
  <c r="F15" i="2" s="1"/>
  <c r="H15" i="2" s="1"/>
  <c r="J23" i="4"/>
  <c r="L19" i="4" s="1"/>
  <c r="L51" i="2"/>
  <c r="E59" i="2" s="1"/>
  <c r="N51" i="2"/>
  <c r="O30" i="3"/>
  <c r="M23" i="3"/>
  <c r="O23" i="3"/>
  <c r="M49" i="3"/>
  <c r="E57" i="3" s="1"/>
  <c r="O49" i="3"/>
  <c r="I21" i="3"/>
  <c r="E23" i="4"/>
  <c r="N23" i="2"/>
  <c r="M23" i="2"/>
  <c r="E21" i="2"/>
  <c r="I21" i="2"/>
  <c r="O21" i="2"/>
  <c r="L23" i="2"/>
  <c r="D15" i="2" s="1"/>
  <c r="J21" i="2"/>
  <c r="O23" i="2"/>
  <c r="K21" i="2"/>
  <c r="M21" i="2"/>
  <c r="N21" i="2"/>
  <c r="D23" i="4"/>
  <c r="M24" i="5"/>
  <c r="G29" i="5" s="1"/>
  <c r="F23" i="5"/>
  <c r="I23" i="5"/>
  <c r="H23" i="5"/>
  <c r="G23" i="5"/>
  <c r="K21" i="3"/>
  <c r="I25" i="5"/>
  <c r="F21" i="3"/>
  <c r="G21" i="3" s="1"/>
  <c r="P23" i="3"/>
  <c r="P21" i="3"/>
  <c r="M21" i="3"/>
  <c r="M30" i="3"/>
  <c r="J21" i="3"/>
  <c r="M26" i="3"/>
  <c r="N21" i="3"/>
  <c r="O21" i="3"/>
  <c r="O26" i="3"/>
  <c r="N23" i="3"/>
  <c r="H25" i="5"/>
  <c r="G25" i="5"/>
  <c r="F25" i="5"/>
  <c r="E24" i="5"/>
  <c r="L17" i="4" l="1"/>
  <c r="I59" i="2"/>
  <c r="K59" i="2" s="1"/>
  <c r="G59" i="2"/>
  <c r="I57" i="3"/>
  <c r="K57" i="3" s="1"/>
  <c r="G57" i="3"/>
  <c r="D14" i="3"/>
  <c r="M23" i="4"/>
  <c r="N23" i="4" s="1"/>
  <c r="G28" i="4" s="1"/>
  <c r="H19" i="4"/>
  <c r="K19" i="4" s="1"/>
  <c r="H17" i="4"/>
  <c r="I17" i="4" s="1"/>
  <c r="J17" i="4" s="1"/>
  <c r="J15" i="2"/>
  <c r="K15" i="2" s="1"/>
  <c r="M15" i="2" s="1"/>
  <c r="F14" i="3"/>
  <c r="I63" i="2" l="1"/>
  <c r="E63" i="2"/>
  <c r="J14" i="3"/>
  <c r="L14" i="3" s="1"/>
  <c r="O14" i="3" s="1"/>
  <c r="I61" i="3"/>
  <c r="E61" i="3"/>
  <c r="I19" i="4"/>
  <c r="J19" i="4" s="1"/>
  <c r="K17" i="4"/>
  <c r="M17" i="4"/>
  <c r="H14" i="3"/>
  <c r="J25" i="5"/>
  <c r="J23" i="5"/>
  <c r="K24" i="5" s="1"/>
  <c r="M19" i="4" l="1"/>
  <c r="H17" i="5"/>
  <c r="K17" i="5" s="1"/>
  <c r="N24" i="5"/>
  <c r="O24" i="5" s="1"/>
  <c r="L17" i="5"/>
  <c r="H19" i="5"/>
  <c r="L19" i="5"/>
  <c r="G30" i="5" l="1"/>
  <c r="I17" i="5"/>
  <c r="J17" i="5" s="1"/>
  <c r="M17" i="5" s="1"/>
  <c r="K19" i="5"/>
  <c r="I19" i="5"/>
  <c r="J19" i="5" l="1"/>
  <c r="M19" i="5" s="1"/>
</calcChain>
</file>

<file path=xl/sharedStrings.xml><?xml version="1.0" encoding="utf-8"?>
<sst xmlns="http://schemas.openxmlformats.org/spreadsheetml/2006/main" count="614" uniqueCount="315">
  <si>
    <t xml:space="preserve"> </t>
  </si>
  <si>
    <t>Price Components</t>
  </si>
  <si>
    <t>Description</t>
  </si>
  <si>
    <t>Fixed or Variable</t>
  </si>
  <si>
    <t>Calculation</t>
  </si>
  <si>
    <t>Value</t>
  </si>
  <si>
    <t>A</t>
  </si>
  <si>
    <t>Pay Charge</t>
  </si>
  <si>
    <r>
      <rPr>
        <b/>
        <sz val="12"/>
        <color theme="1"/>
        <rFont val="Calibri"/>
        <family val="2"/>
        <scheme val="minor"/>
      </rPr>
      <t>A</t>
    </r>
    <r>
      <rPr>
        <sz val="12"/>
        <color theme="1"/>
        <rFont val="Calibri"/>
        <family val="2"/>
        <scheme val="minor"/>
      </rPr>
      <t xml:space="preserve"> = $30.00</t>
    </r>
  </si>
  <si>
    <t>B</t>
  </si>
  <si>
    <t>Superannuation</t>
  </si>
  <si>
    <t>The superannuation contribution rate is set by legislation.</t>
  </si>
  <si>
    <t>C</t>
  </si>
  <si>
    <t>Payroll Tax</t>
  </si>
  <si>
    <t>Payroll tax is set by legislation and calculated on both the Pay Charge and Superannuation.</t>
  </si>
  <si>
    <t>D</t>
  </si>
  <si>
    <t>E</t>
  </si>
  <si>
    <t>Gross Margin</t>
  </si>
  <si>
    <t>A fixed Gross Margin has been agreed with each Contractor.</t>
  </si>
  <si>
    <r>
      <rPr>
        <b/>
        <sz val="12"/>
        <color theme="1"/>
        <rFont val="Calibri"/>
        <family val="2"/>
        <scheme val="minor"/>
      </rPr>
      <t>E</t>
    </r>
    <r>
      <rPr>
        <sz val="12"/>
        <color theme="1"/>
        <rFont val="Calibri"/>
        <family val="2"/>
        <scheme val="minor"/>
      </rPr>
      <t xml:space="preserve"> = $2.25</t>
    </r>
  </si>
  <si>
    <t>F</t>
  </si>
  <si>
    <t>Hourly Rate (excl. GST)</t>
  </si>
  <si>
    <t>Variable</t>
  </si>
  <si>
    <r>
      <rPr>
        <b/>
        <sz val="12"/>
        <color theme="1"/>
        <rFont val="Calibri"/>
        <family val="2"/>
        <scheme val="minor"/>
      </rPr>
      <t>F</t>
    </r>
    <r>
      <rPr>
        <sz val="12"/>
        <color theme="1"/>
        <rFont val="Calibri"/>
        <family val="2"/>
        <scheme val="minor"/>
      </rPr>
      <t xml:space="preserve"> = A + B + C + D + E</t>
    </r>
  </si>
  <si>
    <t>G</t>
  </si>
  <si>
    <t>GST</t>
  </si>
  <si>
    <t>H</t>
  </si>
  <si>
    <t>Hourly Rate (incl. GST)</t>
  </si>
  <si>
    <r>
      <rPr>
        <b/>
        <sz val="12"/>
        <color theme="1"/>
        <rFont val="Calibri"/>
        <family val="2"/>
        <scheme val="minor"/>
      </rPr>
      <t>H</t>
    </r>
    <r>
      <rPr>
        <sz val="12"/>
        <color theme="1"/>
        <rFont val="Calibri"/>
        <family val="2"/>
        <scheme val="minor"/>
      </rPr>
      <t xml:space="preserve"> = F + G</t>
    </r>
  </si>
  <si>
    <t>Purpose</t>
  </si>
  <si>
    <t>Variables</t>
  </si>
  <si>
    <t>Overtime</t>
  </si>
  <si>
    <t>CUATPS2019 - Online Calculator &amp; Invoice Checker User Guide</t>
  </si>
  <si>
    <t>No. of Temps</t>
  </si>
  <si>
    <t>Estimated 
Pay Charge</t>
  </si>
  <si>
    <t>Hours per Week</t>
  </si>
  <si>
    <t>Estimated Duration</t>
  </si>
  <si>
    <t>On-Costs Rates</t>
  </si>
  <si>
    <t>Days</t>
  </si>
  <si>
    <t>Weeks</t>
  </si>
  <si>
    <t>Months</t>
  </si>
  <si>
    <t>Work Days
(Mon-Fri)</t>
  </si>
  <si>
    <t>Super. %</t>
  </si>
  <si>
    <t>Payroll Tax %</t>
  </si>
  <si>
    <t>Contractor
On-Costs %</t>
  </si>
  <si>
    <t>Hourly Rate
(Excl. GST)</t>
  </si>
  <si>
    <t>Cat. A - DFP Recruitment Services</t>
  </si>
  <si>
    <t>Cat. A - Integrity Staffing</t>
  </si>
  <si>
    <t>Cat. A - Randstad</t>
  </si>
  <si>
    <t>Cat. B - DFP Recruitment Services</t>
  </si>
  <si>
    <t>Cat. B - Integrity Industrial</t>
  </si>
  <si>
    <t>TPS2019 Contractor</t>
  </si>
  <si>
    <t>Gross Margin
&lt;/= 6 mths</t>
  </si>
  <si>
    <t>Gross Margin
&gt; 6 mths</t>
  </si>
  <si>
    <t>Spotter's Fee
&lt;/= 2 mths</t>
  </si>
  <si>
    <t>Cat. A - Hays Specialist Recruitment</t>
  </si>
  <si>
    <t>%  Discount Payroll Only Candidates</t>
  </si>
  <si>
    <t>Cat. B - Hays Specialist Recruitment</t>
  </si>
  <si>
    <t>Cat. B - Indigenous Managed Services</t>
  </si>
  <si>
    <t>Cat. A - Indigenous Managed Services</t>
  </si>
  <si>
    <t>Payroll Tax
%</t>
  </si>
  <si>
    <t>Using the Online Calculators</t>
  </si>
  <si>
    <t>Gross Margin Rates</t>
  </si>
  <si>
    <t>Category A</t>
  </si>
  <si>
    <t>Category B</t>
  </si>
  <si>
    <t>Categories:</t>
  </si>
  <si>
    <t>Payroll Only Candidates:</t>
  </si>
  <si>
    <t>Estimated Pay Charge:</t>
  </si>
  <si>
    <t>Spotter's Fees:</t>
  </si>
  <si>
    <t>Y</t>
  </si>
  <si>
    <t>N</t>
  </si>
  <si>
    <t>Payroll Only Candidate (Y/N)</t>
  </si>
  <si>
    <t>Estimated Contract Value (ECV):</t>
  </si>
  <si>
    <t>Payroll Only Gross Margin
&lt;/= 6 mths</t>
  </si>
  <si>
    <t>Payroll Only Gross Margin
&gt; 6 mths</t>
  </si>
  <si>
    <t>Payroll Only Spotter's Fee &lt;/= 2 mths</t>
  </si>
  <si>
    <t>Spotter's Fee
&gt;2 - &lt;/=6 mths</t>
  </si>
  <si>
    <t>Payroll Only Spotter's Fee
&gt;2 - &lt;/=6 mths</t>
  </si>
  <si>
    <t>Spotter's Fees</t>
  </si>
  <si>
    <t>Payroll Only Candidate Rates</t>
  </si>
  <si>
    <t>Estimated Contract Value (Incl. GST)</t>
  </si>
  <si>
    <t>Estimated Contract 
Value (Excl. GST)</t>
  </si>
  <si>
    <t>Duration:</t>
  </si>
  <si>
    <t>Work Days:</t>
  </si>
  <si>
    <t>Payroll Tax Rate:</t>
  </si>
  <si>
    <t>If a Customer directly employees a Candidate, the Contractor may be entitled to charge a Spotter's Fee.  See the CUATPS2019 Buyers Guide for more information about Spotter's Fees.</t>
  </si>
  <si>
    <t>Ordinary Candidate Rates</t>
  </si>
  <si>
    <t>Gross Margin Rates
Pay Charge &lt;/= $100</t>
  </si>
  <si>
    <t>Gross Margin Rates
Pay Charge &gt; $100</t>
  </si>
  <si>
    <t>Ordinary Candidate Gross Margin Rates</t>
  </si>
  <si>
    <t>Payroll Only Candidate Gross Margin Rates</t>
  </si>
  <si>
    <t>Super.
%</t>
  </si>
  <si>
    <t>Schedule of Rates &amp; Fees (Categories A &amp; B) - Ordinary Candidates</t>
  </si>
  <si>
    <t>Schedule of Rates (Categories A &amp; B) - Payroll Only Candidates</t>
  </si>
  <si>
    <t>Calculated Hourly Rate &amp; Estimated Contract Value</t>
  </si>
  <si>
    <t>Payroll Only Spotter's Fee
&lt;/= 2 mths</t>
  </si>
  <si>
    <t>Ordinary Candidate Spotter's Fees</t>
  </si>
  <si>
    <t>Payroll Only Candidate Spotter's Fees</t>
  </si>
  <si>
    <t>CUATPS2019 Online Calculator - Categories A &amp; B</t>
  </si>
  <si>
    <t>CUATPS2019 Online Calculator - Categories C &amp; D</t>
  </si>
  <si>
    <t>Cat. C - AndersElite Professional Recruitment</t>
  </si>
  <si>
    <t>Cat. C - DFP Recruitment Services</t>
  </si>
  <si>
    <t>Cat. C - Hays Specialist Recruitment</t>
  </si>
  <si>
    <t>Cat. C - Integrity Executive</t>
  </si>
  <si>
    <t>Cat. C - Talent International</t>
  </si>
  <si>
    <t>Cat. D - DFP Recruitment Services</t>
  </si>
  <si>
    <t>Cat. D - Finite IT Recruitment Solutions</t>
  </si>
  <si>
    <t>Cat. D - Hays Specialist Recruitment</t>
  </si>
  <si>
    <t>Cat. D - Peoplebank Australia Ltd</t>
  </si>
  <si>
    <t>Cat. D - Talent International</t>
  </si>
  <si>
    <t>Schedule of Rates &amp; Fees (Categories C &amp; D) - Ordinary Candidates</t>
  </si>
  <si>
    <t>Schedule of Rates (Categories C &amp; D) - Payroll Only Candidates</t>
  </si>
  <si>
    <t>Calculator Tips - Categories A &amp; B</t>
  </si>
  <si>
    <t>Calculator Tips - Categories C &amp; D</t>
  </si>
  <si>
    <t>Category C</t>
  </si>
  <si>
    <t>Category D</t>
  </si>
  <si>
    <t>Pay Charge
&lt;/= $100
Gross Margin
&lt;/= 6 mths</t>
  </si>
  <si>
    <t>Pay Charge
&lt;/= $100
Gross Margin
&gt; 6 mths</t>
  </si>
  <si>
    <t>Pay Charge
&gt; $100
Gross Margin
&lt;/= 6 mths</t>
  </si>
  <si>
    <t>Pay Charge
&gt;$100
Gross Margin
&gt; 6 mths</t>
  </si>
  <si>
    <t>TPS2019 Category</t>
  </si>
  <si>
    <r>
      <t xml:space="preserve">Use this calculator for </t>
    </r>
    <r>
      <rPr>
        <b/>
        <i/>
        <sz val="12"/>
        <color theme="1"/>
        <rFont val="Calibri"/>
        <family val="2"/>
        <scheme val="minor"/>
      </rPr>
      <t>Cat. A (Clerical &amp; Administrative)</t>
    </r>
    <r>
      <rPr>
        <i/>
        <sz val="12"/>
        <color theme="1"/>
        <rFont val="Calibri"/>
        <family val="2"/>
        <scheme val="minor"/>
      </rPr>
      <t xml:space="preserve"> and </t>
    </r>
    <r>
      <rPr>
        <b/>
        <i/>
        <sz val="12"/>
        <color theme="1"/>
        <rFont val="Calibri"/>
        <family val="2"/>
        <scheme val="minor"/>
      </rPr>
      <t xml:space="preserve">Cat. B (Technical &amp; Trades) </t>
    </r>
    <r>
      <rPr>
        <i/>
        <sz val="12"/>
        <color theme="1"/>
        <rFont val="Calibri"/>
        <family val="2"/>
        <scheme val="minor"/>
      </rPr>
      <t>Engagements only.  
Refer to the Cat. C &amp; D Calculator for professional and ICT Engagements.</t>
    </r>
  </si>
  <si>
    <t>The calculator counts both the first and last days of the Engagement and assumes a minimum duration of 1 day.</t>
  </si>
  <si>
    <t>The calculator uses a simple NETWORKDAYS  function to calculate the number of working days during the Engagement.  This calculation assumes a standard Monday - Friday, 5 day working week (no adjustment is made for public holidays that may fall during the Engagement).</t>
  </si>
  <si>
    <t>Payroll Only Rates' only apply to Engagements where the Customer has referred the Candidate to the Contractor
(i.e. 'Payroll Only Candidates').</t>
  </si>
  <si>
    <t>Contractor On-Costs</t>
  </si>
  <si>
    <t>Contractor On-Costs are calculated as a percentage of the Pay Charge.</t>
  </si>
  <si>
    <t>The GST rate is set by legislation.</t>
  </si>
  <si>
    <t>The applicable category, Contractor, Engagement Duration and the agreed Hourly Rate information can be found in the Service Request Form. The invoiced Hours, invoiced Hourly Rate and invoice total can be found in the invoice.</t>
  </si>
  <si>
    <t>Engagement
Start Date
DD/MM/YYYY</t>
  </si>
  <si>
    <t>Estimated
End Date
DD/MM/YYYY</t>
  </si>
  <si>
    <t>The Calculator counts the first and last days of the engagement and assumes a minimum duration of 1 day.</t>
  </si>
  <si>
    <t>The calculator uses a NETWORKDAYS function to calculate the number of working days during the Engagement.  This calculation assumes a standard Mon. - Fri., 5 day working week (no adjustment is made for public holidays that may fall during the Engagement).</t>
  </si>
  <si>
    <t>Invoice no.</t>
  </si>
  <si>
    <t>Hourly Rate
(Service Request Form)</t>
  </si>
  <si>
    <t>Hours Invoiced</t>
  </si>
  <si>
    <t>Overtime Hours (Y/N)</t>
  </si>
  <si>
    <t>Hourly Rate
(excl. GST)</t>
  </si>
  <si>
    <t>Allowances
(excl. GST)</t>
  </si>
  <si>
    <t>Invoice Total
(excl. GST)</t>
  </si>
  <si>
    <t>Pay Charge Check</t>
  </si>
  <si>
    <t>Hourly Rate</t>
  </si>
  <si>
    <t>Invoice &amp; Hourly Rate Check</t>
  </si>
  <si>
    <t>Contractor
On-Cost %</t>
  </si>
  <si>
    <t>Applicable Gross Margin</t>
  </si>
  <si>
    <t>Hourly Rate Check
(Inv. Total / Inv. Hours)</t>
  </si>
  <si>
    <t>CUA Hourly Rate
(SRF Pay Charge + CUA On-Costs + Gross Margin)</t>
  </si>
  <si>
    <t>Does the invoice include Overtime Hours?</t>
  </si>
  <si>
    <r>
      <t xml:space="preserve">Pay Charge
(Service Request Form) </t>
    </r>
    <r>
      <rPr>
        <b/>
        <sz val="12"/>
        <rFont val="Calibri"/>
        <family val="2"/>
      </rPr>
      <t>*</t>
    </r>
  </si>
  <si>
    <t>Cat. A</t>
  </si>
  <si>
    <t>Cat. B</t>
  </si>
  <si>
    <t>Cat. C</t>
  </si>
  <si>
    <t>Cat. D</t>
  </si>
  <si>
    <t>&lt;/= 6 months</t>
  </si>
  <si>
    <t>&gt; 6 months</t>
  </si>
  <si>
    <t>Using the Invoice Checkers</t>
  </si>
  <si>
    <t>Engagement Duration
&lt; 6 mths / &gt; 6 mths</t>
  </si>
  <si>
    <t>CUATPS2019 - Invoice Checker (Category A &amp; B)</t>
  </si>
  <si>
    <t>Contractor On-Costs &amp; Applicable Gross Margin</t>
  </si>
  <si>
    <t>Payroll Only 
Gross Margin
&lt;/= 6 mths</t>
  </si>
  <si>
    <t>Ordinary
Candidate
Gross  Margin
&gt; 6 mths</t>
  </si>
  <si>
    <t>Ordinary Candidate (Y/N)</t>
  </si>
  <si>
    <t>The Invoice Checker assumes that all hours are invoiced at the standard Hourly Rate.  If an invoice includes Overtime Hours, use the calculator to check the standard hours and do a separate calculation for overtime.</t>
  </si>
  <si>
    <t>Does the Invoice Total = Invoiced Hourly Rate x Hours Invoiced?</t>
  </si>
  <si>
    <t>Ordinary Candidate 
Gross Margin
&lt;/= 6 mths</t>
  </si>
  <si>
    <t>CUATPS2019 - Invoice Checker (Category C &amp; D)</t>
  </si>
  <si>
    <t>Invoice / Hourly Rate Check</t>
  </si>
  <si>
    <t>Payroll Only Applicable Gross Margin</t>
  </si>
  <si>
    <t>Ordinary Candidate Gross Margin</t>
  </si>
  <si>
    <t>Payroll Only Gross Margin</t>
  </si>
  <si>
    <t>Contractor
On-Costs</t>
  </si>
  <si>
    <t>Gross
Margin</t>
  </si>
  <si>
    <t>Invoice Hourly Rate Check
(Inv. Total / Inv. Hours)</t>
  </si>
  <si>
    <t>Does the Hourly Rate Check (L24) = Invoiced Hourly Rate?</t>
  </si>
  <si>
    <t>Estimated Contract Value
(Excl. GST)</t>
  </si>
  <si>
    <t>Ordinary Candidate Applicable Gross Margin</t>
  </si>
  <si>
    <t>Payroll Only Candidate</t>
  </si>
  <si>
    <t>Ordinary Candidate</t>
  </si>
  <si>
    <t>Invoice Checker Tips</t>
  </si>
  <si>
    <t>Invoice No.</t>
  </si>
  <si>
    <t>Engagement Duration
&lt;/=6 mths / &gt;6 mths</t>
  </si>
  <si>
    <t>Engagement Duration
&lt;/=6 months / &gt;6 months</t>
  </si>
  <si>
    <t>Pay Charge
(Service Request Form)</t>
  </si>
  <si>
    <t>Invoiced Hours</t>
  </si>
  <si>
    <r>
      <t xml:space="preserve">Enter the Hourly Rate specified in the Service Request Form in cell </t>
    </r>
    <r>
      <rPr>
        <b/>
        <i/>
        <sz val="11"/>
        <rFont val="Calibri"/>
        <family val="2"/>
      </rPr>
      <t>H8</t>
    </r>
    <r>
      <rPr>
        <i/>
        <sz val="11"/>
        <rFont val="Calibri"/>
        <family val="2"/>
      </rPr>
      <t>.</t>
    </r>
  </si>
  <si>
    <r>
      <t xml:space="preserve">Enter the Pay Charge specified in the Service Request Form in cell </t>
    </r>
    <r>
      <rPr>
        <b/>
        <i/>
        <sz val="11"/>
        <rFont val="Calibri"/>
        <family val="2"/>
      </rPr>
      <t>G8</t>
    </r>
    <r>
      <rPr>
        <i/>
        <sz val="11"/>
        <rFont val="Calibri"/>
        <family val="2"/>
      </rPr>
      <t xml:space="preserve">.  If you do not know the underlying Pay Charge, copy the Pay Charge value from cell H17.  You need to specify a Pay Charge Value in cell </t>
    </r>
    <r>
      <rPr>
        <b/>
        <i/>
        <sz val="11"/>
        <rFont val="Calibri"/>
        <family val="2"/>
      </rPr>
      <t>G8</t>
    </r>
    <r>
      <rPr>
        <i/>
        <sz val="11"/>
        <rFont val="Calibri"/>
        <family val="2"/>
      </rPr>
      <t>, so that the Invoice Checker can allocate the applicable Gross Margin value.</t>
    </r>
  </si>
  <si>
    <r>
      <t xml:space="preserve">Enter the number of hours included in the invoice in cell </t>
    </r>
    <r>
      <rPr>
        <b/>
        <i/>
        <sz val="11"/>
        <rFont val="Calibri"/>
        <family val="2"/>
      </rPr>
      <t>I8</t>
    </r>
    <r>
      <rPr>
        <i/>
        <sz val="11"/>
        <rFont val="Calibri"/>
        <family val="2"/>
      </rPr>
      <t>.</t>
    </r>
  </si>
  <si>
    <t>Overtime Hours
(Y/N)</t>
  </si>
  <si>
    <r>
      <t xml:space="preserve">Select 'Y' or 'N' from the dropdown menu in cell </t>
    </r>
    <r>
      <rPr>
        <b/>
        <i/>
        <sz val="11"/>
        <rFont val="Calibri"/>
        <family val="2"/>
      </rPr>
      <t>J8</t>
    </r>
    <r>
      <rPr>
        <i/>
        <sz val="11"/>
        <rFont val="Calibri"/>
        <family val="2"/>
      </rPr>
      <t>.If the invoice includes hours at overtime rates, select 'Y'. If the invoice only includes standard hours, select 'N'.</t>
    </r>
  </si>
  <si>
    <r>
      <t xml:space="preserve">Enter the Hourly Rate specified in the invoice in cell </t>
    </r>
    <r>
      <rPr>
        <b/>
        <i/>
        <sz val="11"/>
        <rFont val="Calibri"/>
        <family val="2"/>
      </rPr>
      <t>K8</t>
    </r>
    <r>
      <rPr>
        <i/>
        <sz val="11"/>
        <rFont val="Calibri"/>
        <family val="2"/>
      </rPr>
      <t>. That value is used in the 'Invoice Pay Charge Calculator' in row 18.</t>
    </r>
  </si>
  <si>
    <t>Allowances
(Excl. GST)</t>
  </si>
  <si>
    <r>
      <t xml:space="preserve">Enter the value of any allowances included in the invoice in cell </t>
    </r>
    <r>
      <rPr>
        <b/>
        <i/>
        <sz val="11"/>
        <rFont val="Calibri"/>
        <family val="2"/>
      </rPr>
      <t>L8</t>
    </r>
    <r>
      <rPr>
        <i/>
        <sz val="11"/>
        <rFont val="Calibri"/>
        <family val="2"/>
      </rPr>
      <t>.</t>
    </r>
  </si>
  <si>
    <t>Invoice Total
(Excl. GST)</t>
  </si>
  <si>
    <r>
      <t xml:space="preserve">Enter the invoice total, exclusive of GST, in cell </t>
    </r>
    <r>
      <rPr>
        <b/>
        <i/>
        <sz val="11"/>
        <rFont val="Calibri"/>
        <family val="2"/>
      </rPr>
      <t>M8</t>
    </r>
    <r>
      <rPr>
        <i/>
        <sz val="11"/>
        <rFont val="Calibri"/>
        <family val="2"/>
      </rPr>
      <t>.  This value is used in the Invoice / Hourly Rate Check section in row 24.</t>
    </r>
  </si>
  <si>
    <t>C6</t>
  </si>
  <si>
    <t>B8</t>
  </si>
  <si>
    <t>C8</t>
  </si>
  <si>
    <t>E8</t>
  </si>
  <si>
    <t>F8</t>
  </si>
  <si>
    <t>G8</t>
  </si>
  <si>
    <t>H8</t>
  </si>
  <si>
    <t>I8</t>
  </si>
  <si>
    <t>J8</t>
  </si>
  <si>
    <t>K8</t>
  </si>
  <si>
    <t>L8</t>
  </si>
  <si>
    <t>M8</t>
  </si>
  <si>
    <t>Service Request Form &amp; Invoice Details</t>
  </si>
  <si>
    <t>Input information from the Service Request Form</t>
  </si>
  <si>
    <t>Input information from the invoice</t>
  </si>
  <si>
    <t>Pay Charge Calculator
(Service Request Form )</t>
  </si>
  <si>
    <t>Pay Charge Calculator
(Invoice)</t>
  </si>
  <si>
    <t>Engagement Duration
&lt;/= 6 months
or &gt; 6 months</t>
  </si>
  <si>
    <t>CUA Hourly Rate (N24)
=
Invoiced Hourly Rate</t>
  </si>
  <si>
    <t>Does the CUA Hourly Rate = Invoiced Hourly Rate?</t>
  </si>
  <si>
    <t>If the CUA Hourly Rate (calculated by reference to the Service Request Form Pay Charge (G8), On-Costs (C24, D24), Contractor On-Costs (E24) &amp; Gross Margin(K24)) does not equal the invoiced Hourly Rate, check whether the hours have been invoiced using an incorrect Hourly Rate, an incorrect underlying Pay Charge.</t>
  </si>
  <si>
    <t>CUATPS2019 Order Information (Customer to complete)</t>
  </si>
  <si>
    <t>No. of Candidates</t>
  </si>
  <si>
    <t>Select from the drop down menu or enter the required text in the free text fields.</t>
  </si>
  <si>
    <r>
      <rPr>
        <sz val="16"/>
        <rFont val="Calibri"/>
        <family val="2"/>
        <scheme val="minor"/>
      </rPr>
      <t>Input data in cells</t>
    </r>
    <r>
      <rPr>
        <b/>
        <sz val="16"/>
        <rFont val="Calibri"/>
        <family val="2"/>
        <scheme val="minor"/>
      </rPr>
      <t xml:space="preserve"> D9 - O9</t>
    </r>
    <r>
      <rPr>
        <sz val="16"/>
        <rFont val="Calibri"/>
        <family val="2"/>
        <scheme val="minor"/>
      </rPr>
      <t xml:space="preserve"> to
calculate the Hourly Rate and
Estimated Contract Value for the Engagement</t>
    </r>
    <r>
      <rPr>
        <i/>
        <sz val="11"/>
        <rFont val="Calibri"/>
        <family val="2"/>
        <scheme val="minor"/>
      </rPr>
      <t>.</t>
    </r>
  </si>
  <si>
    <r>
      <t xml:space="preserve">You can insert the invoice number in cell </t>
    </r>
    <r>
      <rPr>
        <b/>
        <i/>
        <sz val="11"/>
        <rFont val="Calibri"/>
        <family val="2"/>
        <scheme val="minor"/>
      </rPr>
      <t>C6</t>
    </r>
    <r>
      <rPr>
        <i/>
        <sz val="11"/>
        <rFont val="Calibri"/>
        <family val="2"/>
        <scheme val="minor"/>
      </rPr>
      <t>, if you are saving a copy of these calculations for your record.</t>
    </r>
  </si>
  <si>
    <r>
      <t xml:space="preserve">Select the relevant CUA category from the dropdown list in cell </t>
    </r>
    <r>
      <rPr>
        <b/>
        <i/>
        <sz val="11"/>
        <rFont val="Calibri"/>
        <family val="2"/>
        <scheme val="minor"/>
      </rPr>
      <t>B8</t>
    </r>
    <r>
      <rPr>
        <i/>
        <sz val="11"/>
        <rFont val="Calibri"/>
        <family val="2"/>
        <scheme val="minor"/>
      </rPr>
      <t>.</t>
    </r>
  </si>
  <si>
    <r>
      <t xml:space="preserve">Select the relevant CUA Contractor from the dropdown list in cell </t>
    </r>
    <r>
      <rPr>
        <b/>
        <i/>
        <sz val="11"/>
        <rFont val="Calibri"/>
        <family val="2"/>
        <scheme val="minor"/>
      </rPr>
      <t>C8</t>
    </r>
    <r>
      <rPr>
        <i/>
        <sz val="11"/>
        <rFont val="Calibri"/>
        <family val="2"/>
        <scheme val="minor"/>
      </rPr>
      <t>.</t>
    </r>
  </si>
  <si>
    <r>
      <t xml:space="preserve">Select 'Y' or 'N' from the dropdown menu in cell </t>
    </r>
    <r>
      <rPr>
        <b/>
        <i/>
        <sz val="11"/>
        <rFont val="Calibri"/>
        <family val="2"/>
        <scheme val="minor"/>
      </rPr>
      <t>E8</t>
    </r>
    <r>
      <rPr>
        <i/>
        <sz val="11"/>
        <rFont val="Calibri"/>
        <family val="2"/>
        <scheme val="minor"/>
      </rPr>
      <t>.  If your agency has referred the Candidate to the Contractor, select 'Y' for Payroll Only. If the Candidate was sourced by the Contractor, select 'N'.</t>
    </r>
  </si>
  <si>
    <r>
      <t xml:space="preserve">The data in cell </t>
    </r>
    <r>
      <rPr>
        <b/>
        <i/>
        <sz val="11"/>
        <rFont val="Calibri"/>
        <family val="2"/>
        <scheme val="minor"/>
      </rPr>
      <t>F8</t>
    </r>
    <r>
      <rPr>
        <i/>
        <sz val="11"/>
        <rFont val="Calibri"/>
        <family val="2"/>
        <scheme val="minor"/>
      </rPr>
      <t xml:space="preserve"> determines the applicable Gross Margin, so if the engagement duration is less than or equal to 6 months, select '&lt;/= 6 months' from the dropdown list.  Otherwise, select, '&gt; 6 months'.</t>
    </r>
  </si>
  <si>
    <t>Pay Charge Calculator
(Service Request Form)</t>
  </si>
  <si>
    <t>Engagement Gross Margin</t>
  </si>
  <si>
    <t>The table below sets out a worked example of how the Hourly Rate is calculated for temporary personnel engagements under CUA TPS2019:</t>
  </si>
  <si>
    <t>Negotiated by the Customer and the Contractor for each Candidate.</t>
  </si>
  <si>
    <t>Variable by Candidate</t>
  </si>
  <si>
    <t>Variable by Category / Contractor</t>
  </si>
  <si>
    <t>Fixed rate of 10.00%</t>
  </si>
  <si>
    <t>Variable from 5.50% - 6.50%</t>
  </si>
  <si>
    <r>
      <rPr>
        <b/>
        <sz val="12"/>
        <color theme="1"/>
        <rFont val="Calibri"/>
        <family val="2"/>
        <scheme val="minor"/>
      </rPr>
      <t>D</t>
    </r>
    <r>
      <rPr>
        <sz val="12"/>
        <color theme="1"/>
        <rFont val="Calibri"/>
        <family val="2"/>
        <scheme val="minor"/>
      </rPr>
      <t xml:space="preserve"> = A x 2.50%</t>
    </r>
  </si>
  <si>
    <r>
      <rPr>
        <b/>
        <sz val="12"/>
        <color theme="1"/>
        <rFont val="Calibri"/>
        <family val="2"/>
        <scheme val="minor"/>
      </rPr>
      <t>G</t>
    </r>
    <r>
      <rPr>
        <sz val="12"/>
        <color theme="1"/>
        <rFont val="Calibri"/>
        <family val="2"/>
        <scheme val="minor"/>
      </rPr>
      <t xml:space="preserve"> = F x 10.00%</t>
    </r>
  </si>
  <si>
    <t>The sum of components A to E (excl. GST).</t>
  </si>
  <si>
    <t>The sum of components A to E, + G.</t>
  </si>
  <si>
    <t xml:space="preserve">Under CUATPS2019 the pricing model for Categories A &amp; B is different to the pricing model for Categories C &amp; D.  Therefore an Online Calculator &amp; Invoice Checker has been developed for Cat. A &amp; B, and separate Online Calculator and Invoice Checker has been set up for Cat. C &amp; D.  </t>
  </si>
  <si>
    <r>
      <t>The Online Calculators have been developed to help you (</t>
    </r>
    <r>
      <rPr>
        <b/>
        <sz val="11"/>
        <color theme="1"/>
        <rFont val="Calibri"/>
        <family val="2"/>
        <scheme val="minor"/>
      </rPr>
      <t>1</t>
    </r>
    <r>
      <rPr>
        <sz val="11"/>
        <color theme="1"/>
        <rFont val="Calibri"/>
        <family val="2"/>
        <scheme val="minor"/>
      </rPr>
      <t>) calculate the estimated Hourly Rate for each Engagement, (</t>
    </r>
    <r>
      <rPr>
        <b/>
        <sz val="11"/>
        <color theme="1"/>
        <rFont val="Calibri"/>
        <family val="2"/>
        <scheme val="minor"/>
      </rPr>
      <t>2</t>
    </r>
    <r>
      <rPr>
        <sz val="11"/>
        <color theme="1"/>
        <rFont val="Calibri"/>
        <family val="2"/>
        <scheme val="minor"/>
      </rPr>
      <t>) easily compare rates across all Contractors in a category and (</t>
    </r>
    <r>
      <rPr>
        <b/>
        <sz val="11"/>
        <color theme="1"/>
        <rFont val="Calibri"/>
        <family val="2"/>
        <scheme val="minor"/>
      </rPr>
      <t>3</t>
    </r>
    <r>
      <rPr>
        <sz val="11"/>
        <color theme="1"/>
        <rFont val="Calibri"/>
        <family val="2"/>
        <scheme val="minor"/>
      </rPr>
      <t>) calculate an estimated contract value (</t>
    </r>
    <r>
      <rPr>
        <b/>
        <sz val="11"/>
        <color theme="1"/>
        <rFont val="Calibri"/>
        <family val="2"/>
        <scheme val="minor"/>
      </rPr>
      <t>ECV</t>
    </r>
    <r>
      <rPr>
        <sz val="11"/>
        <color theme="1"/>
        <rFont val="Calibri"/>
        <family val="2"/>
        <scheme val="minor"/>
      </rPr>
      <t>) for each Engagement.  The actual contract value may vary due to a range of factors, including a change to the engagement duration, a change to the hours worked or number of work days (i.e. if there are public holidays during the engagement) or a change to a Contractor's payroll tax rate.</t>
    </r>
  </si>
  <si>
    <r>
      <t>You will need to input an estimated Pay Charge.  You can estimate the Pay Charge (</t>
    </r>
    <r>
      <rPr>
        <b/>
        <sz val="11"/>
        <color theme="1"/>
        <rFont val="Calibri"/>
        <family val="2"/>
        <scheme val="minor"/>
      </rPr>
      <t>1</t>
    </r>
    <r>
      <rPr>
        <sz val="11"/>
        <color theme="1"/>
        <rFont val="Calibri"/>
        <family val="2"/>
        <scheme val="minor"/>
      </rPr>
      <t>) by reference to an applicable Award / Agreement (convert an annual salary to an hourly rate, plus a percentage uplift of leave entitlements etc.), (</t>
    </r>
    <r>
      <rPr>
        <b/>
        <sz val="11"/>
        <color theme="1"/>
        <rFont val="Calibri"/>
        <family val="2"/>
        <scheme val="minor"/>
      </rPr>
      <t>2</t>
    </r>
    <r>
      <rPr>
        <sz val="11"/>
        <color theme="1"/>
        <rFont val="Calibri"/>
        <family val="2"/>
        <scheme val="minor"/>
      </rPr>
      <t>) the Contract Manager may be able to provide you with Pay Charge data, or (</t>
    </r>
    <r>
      <rPr>
        <b/>
        <sz val="11"/>
        <color theme="1"/>
        <rFont val="Calibri"/>
        <family val="2"/>
        <scheme val="minor"/>
      </rPr>
      <t>3</t>
    </r>
    <r>
      <rPr>
        <sz val="11"/>
        <color theme="1"/>
        <rFont val="Calibri"/>
        <family val="2"/>
        <scheme val="minor"/>
      </rPr>
      <t xml:space="preserve">) you can ask a Contractor for current market rates.  If you only have an Hourly Rate from a previous engagement, you can use the relevant Invoice Checker worksheet to calculate the underlying  Pay Charge derived from that Hourly Rate (you will need to specify the Contractor, Engagement Duration and Hourly Rate to run the calculation). </t>
    </r>
  </si>
  <si>
    <t>During the period from 1 July 2018 to 30 June 2023 a sliding scale payroll tax rate applies in WA.  The rate ranges from 5.50% - 6.50%, depending on the employer's taxable wages bill.  The payroll tax rates used in the Online Calculator are the most recent rates advised to the Contract Authority by the Contractors.  These rates may be subject to change if a Contractor's taxable wages bill changes.  Further information about payroll tax rates can be obtained from State Revenue, (08) 9262 1300.</t>
  </si>
  <si>
    <r>
      <t xml:space="preserve">The Gross Margin for </t>
    </r>
    <r>
      <rPr>
        <b/>
        <sz val="11"/>
        <color theme="1"/>
        <rFont val="Calibri"/>
        <family val="2"/>
        <scheme val="minor"/>
      </rPr>
      <t>Category A &amp; B Engagements</t>
    </r>
    <r>
      <rPr>
        <sz val="11"/>
        <color theme="1"/>
        <rFont val="Calibri"/>
        <family val="2"/>
        <scheme val="minor"/>
      </rPr>
      <t xml:space="preserve"> is set by reference to (</t>
    </r>
    <r>
      <rPr>
        <b/>
        <sz val="11"/>
        <color theme="1"/>
        <rFont val="Calibri"/>
        <family val="2"/>
        <scheme val="minor"/>
      </rPr>
      <t>1</t>
    </r>
    <r>
      <rPr>
        <sz val="11"/>
        <color theme="1"/>
        <rFont val="Calibri"/>
        <family val="2"/>
        <scheme val="minor"/>
      </rPr>
      <t>) Category, (</t>
    </r>
    <r>
      <rPr>
        <b/>
        <sz val="11"/>
        <color theme="1"/>
        <rFont val="Calibri"/>
        <family val="2"/>
        <scheme val="minor"/>
      </rPr>
      <t>2</t>
    </r>
    <r>
      <rPr>
        <sz val="11"/>
        <color theme="1"/>
        <rFont val="Calibri"/>
        <family val="2"/>
        <scheme val="minor"/>
      </rPr>
      <t>) Contractor, (</t>
    </r>
    <r>
      <rPr>
        <b/>
        <sz val="11"/>
        <color theme="1"/>
        <rFont val="Calibri"/>
        <family val="2"/>
        <scheme val="minor"/>
      </rPr>
      <t>3</t>
    </r>
    <r>
      <rPr>
        <sz val="11"/>
        <color theme="1"/>
        <rFont val="Calibri"/>
        <family val="2"/>
        <scheme val="minor"/>
      </rPr>
      <t>) Candidate status (ordinary or payroll only) and (</t>
    </r>
    <r>
      <rPr>
        <b/>
        <sz val="11"/>
        <color theme="1"/>
        <rFont val="Calibri"/>
        <family val="2"/>
        <scheme val="minor"/>
      </rPr>
      <t>4</t>
    </r>
    <r>
      <rPr>
        <sz val="11"/>
        <color theme="1"/>
        <rFont val="Calibri"/>
        <family val="2"/>
        <scheme val="minor"/>
      </rPr>
      <t xml:space="preserve">) Engagement Duration (&lt;/= 6 months, or &gt; 6 months).
The Gross Margin for </t>
    </r>
    <r>
      <rPr>
        <b/>
        <sz val="11"/>
        <color theme="1"/>
        <rFont val="Calibri"/>
        <family val="2"/>
        <scheme val="minor"/>
      </rPr>
      <t>Category C &amp; D Engagements</t>
    </r>
    <r>
      <rPr>
        <sz val="11"/>
        <color theme="1"/>
        <rFont val="Calibri"/>
        <family val="2"/>
        <scheme val="minor"/>
      </rPr>
      <t xml:space="preserve"> is set by reference to (</t>
    </r>
    <r>
      <rPr>
        <b/>
        <sz val="11"/>
        <color theme="1"/>
        <rFont val="Calibri"/>
        <family val="2"/>
        <scheme val="minor"/>
      </rPr>
      <t>1</t>
    </r>
    <r>
      <rPr>
        <sz val="11"/>
        <color theme="1"/>
        <rFont val="Calibri"/>
        <family val="2"/>
        <scheme val="minor"/>
      </rPr>
      <t>) Category, (</t>
    </r>
    <r>
      <rPr>
        <b/>
        <sz val="11"/>
        <color theme="1"/>
        <rFont val="Calibri"/>
        <family val="2"/>
        <scheme val="minor"/>
      </rPr>
      <t>2</t>
    </r>
    <r>
      <rPr>
        <sz val="11"/>
        <color theme="1"/>
        <rFont val="Calibri"/>
        <family val="2"/>
        <scheme val="minor"/>
      </rPr>
      <t>) Contractor, (</t>
    </r>
    <r>
      <rPr>
        <b/>
        <sz val="11"/>
        <color theme="1"/>
        <rFont val="Calibri"/>
        <family val="2"/>
        <scheme val="minor"/>
      </rPr>
      <t>3</t>
    </r>
    <r>
      <rPr>
        <sz val="11"/>
        <color theme="1"/>
        <rFont val="Calibri"/>
        <family val="2"/>
        <scheme val="minor"/>
      </rPr>
      <t>) Candidate status (ordinary or payroll only), (</t>
    </r>
    <r>
      <rPr>
        <b/>
        <sz val="11"/>
        <color theme="1"/>
        <rFont val="Calibri"/>
        <family val="2"/>
        <scheme val="minor"/>
      </rPr>
      <t>4</t>
    </r>
    <r>
      <rPr>
        <sz val="11"/>
        <color theme="1"/>
        <rFont val="Calibri"/>
        <family val="2"/>
        <scheme val="minor"/>
      </rPr>
      <t>) Pay Charge rate (&lt;/=$100 or &gt;$100) and (</t>
    </r>
    <r>
      <rPr>
        <b/>
        <sz val="11"/>
        <color theme="1"/>
        <rFont val="Calibri"/>
        <family val="2"/>
        <scheme val="minor"/>
      </rPr>
      <t>5</t>
    </r>
    <r>
      <rPr>
        <sz val="11"/>
        <color theme="1"/>
        <rFont val="Calibri"/>
        <family val="2"/>
        <scheme val="minor"/>
      </rPr>
      <t>) Engagement Duration (&lt;/= 6 months, or &gt; 6 months).
Some Contractor's offer a lower Gross Margin rate if the estimated duration of an engagement is greater than 6 months.  If an Engagement has an estimated duration of &gt; 6 months, the Online Calculator applies the '&gt; 6 months Gross Margin' rate for the duration of the Engagement.  All Contractors have agreed to apply a % discount to their Gross Margin rates if the Candidate is referred to them by the Customer as a 'payroll only Candidate'.</t>
    </r>
  </si>
  <si>
    <r>
      <t xml:space="preserve">There is an Invoice Checker for </t>
    </r>
    <r>
      <rPr>
        <b/>
        <sz val="11"/>
        <color theme="1"/>
        <rFont val="Calibri"/>
        <family val="2"/>
        <scheme val="minor"/>
      </rPr>
      <t>Category A &amp; B Engagements</t>
    </r>
    <r>
      <rPr>
        <sz val="11"/>
        <color theme="1"/>
        <rFont val="Calibri"/>
        <family val="2"/>
        <scheme val="minor"/>
      </rPr>
      <t xml:space="preserve"> and a separate Invoice Checker for </t>
    </r>
    <r>
      <rPr>
        <b/>
        <sz val="11"/>
        <color theme="1"/>
        <rFont val="Calibri"/>
        <family val="2"/>
        <scheme val="minor"/>
      </rPr>
      <t>Category C &amp; D Engagements</t>
    </r>
    <r>
      <rPr>
        <sz val="11"/>
        <color theme="1"/>
        <rFont val="Calibri"/>
        <family val="2"/>
        <scheme val="minor"/>
      </rPr>
      <t>.  Please select the appropriate Invoice Checker by reference to the CUA category that applies to the Engagement / invoice.
The Invoice Checkers allow you to easily check that the invoice total (hours x hourly rate) is correct and check that the invoiced Hourly Rate reflects the rate agreed in the Service Request Form.  The Invoice Checker will run calculates to check that the invoiced Hourly Rate complies with the agreed CUA rates for On-Costs and Gross Margin.  Customers can also use the Invoice Checker to calculate the underlying Pay Charge value by reference to a known Hourly Rate.</t>
    </r>
  </si>
  <si>
    <t>Most CUATPS2019 invoices do not include overtime hours.  Therefore the Invoice Checker formulae are set to run all calculations by reference to the standard Hourly Rate.  If an invoice includes overtime hours, you should only use the Invoice Checker to check the standard hours component of the invoice total and check the overtime hours separately.</t>
  </si>
  <si>
    <t>Duration
&lt;/= 6 mths
or &gt; 6 mths</t>
  </si>
  <si>
    <t>Contractors by Category</t>
  </si>
  <si>
    <r>
      <t xml:space="preserve">These rates apply to all </t>
    </r>
    <r>
      <rPr>
        <b/>
        <i/>
        <sz val="12"/>
        <color theme="1"/>
        <rFont val="Calibri"/>
        <family val="2"/>
        <scheme val="minor"/>
      </rPr>
      <t xml:space="preserve">Category A </t>
    </r>
    <r>
      <rPr>
        <i/>
        <sz val="12"/>
        <color theme="1"/>
        <rFont val="Calibri"/>
        <family val="2"/>
        <scheme val="minor"/>
      </rPr>
      <t xml:space="preserve">and/or </t>
    </r>
    <r>
      <rPr>
        <b/>
        <i/>
        <sz val="12"/>
        <color theme="1"/>
        <rFont val="Calibri"/>
        <family val="2"/>
        <scheme val="minor"/>
      </rPr>
      <t>Category B</t>
    </r>
    <r>
      <rPr>
        <i/>
        <sz val="12"/>
        <color theme="1"/>
        <rFont val="Calibri"/>
        <family val="2"/>
        <scheme val="minor"/>
      </rPr>
      <t xml:space="preserve"> Engagements under CUATPS2019 other than Payroll Only Engagements.
 (See page 2  of this worksheet for Payroll Only Candidate Rates.)</t>
    </r>
  </si>
  <si>
    <t>The CUATPS2019 Contractors have agreed to discount their Gross Margin rates and in some cases, their Spotter's Fees, where the Candidate has been referred to the Contractor by the Customer.  These Candidates are 'Payroll Only Candidates'.</t>
  </si>
  <si>
    <t>Use the Pay Charge rate from an equivalent recent Engagement, or use the applicable Award / Agreement salary (plus an uplift for leave etc.), or ask the CUATPS2019 Contract Manager for relevant Pay Charge data, or ask a  Contractor for current market rates.</t>
  </si>
  <si>
    <t>Engagement Gross Margin:</t>
  </si>
  <si>
    <t>Some of the CUATPS2019 Contractors charge a lower margin for engagements with an estimated duration of longer than six months.  All Contractors apply a discount to their Gross Margin rates for Payroll Only Candidates.  
The calculator will determine the 'Engagement Gross Margin Rate' by reference to the category, Contractor, Engagement duration and Candidate status.</t>
  </si>
  <si>
    <t>From 1 July 2018 - 30 June 2023 sliding scale of payroll tax rates apply. The payroll tax rates range from 5.50% -6.50%.  The rates used by the calculator are as advised by the Contractors and may change during the term of CUA due to variations in each Contractor's taxable wages bill.</t>
  </si>
  <si>
    <t>The ECV is an indicative value calculated using a daily rate (hours per day x Hourly Rate), multiplied by Work Days.  A ROUND function is used to round the Hourly Rate value to the nearest cent.</t>
  </si>
  <si>
    <r>
      <t xml:space="preserve">*If you do not know the underlying Pay Charge, copy the Pay Charge value from cell </t>
    </r>
    <r>
      <rPr>
        <b/>
        <i/>
        <sz val="12"/>
        <rFont val="Calibri"/>
        <family val="2"/>
      </rPr>
      <t>H17</t>
    </r>
    <r>
      <rPr>
        <i/>
        <sz val="12"/>
        <rFont val="Calibri"/>
        <family val="2"/>
      </rPr>
      <t xml:space="preserve"> in cell </t>
    </r>
    <r>
      <rPr>
        <b/>
        <i/>
        <sz val="12"/>
        <rFont val="Calibri"/>
        <family val="2"/>
      </rPr>
      <t>G8</t>
    </r>
    <r>
      <rPr>
        <i/>
        <sz val="12"/>
        <rFont val="Calibri"/>
        <family val="2"/>
      </rPr>
      <t xml:space="preserve">.  
  To generate the Pay Charge value in cell </t>
    </r>
    <r>
      <rPr>
        <b/>
        <i/>
        <sz val="12"/>
        <rFont val="Calibri"/>
        <family val="2"/>
      </rPr>
      <t>H17</t>
    </r>
    <r>
      <rPr>
        <i/>
        <sz val="12"/>
        <rFont val="Calibri"/>
        <family val="2"/>
      </rPr>
      <t>, select (</t>
    </r>
    <r>
      <rPr>
        <b/>
        <i/>
        <sz val="12"/>
        <rFont val="Calibri"/>
        <family val="2"/>
      </rPr>
      <t>1</t>
    </r>
    <r>
      <rPr>
        <i/>
        <sz val="12"/>
        <rFont val="Calibri"/>
        <family val="2"/>
      </rPr>
      <t>) TPS2019 Contractor (C8), (</t>
    </r>
    <r>
      <rPr>
        <b/>
        <i/>
        <sz val="12"/>
        <rFont val="Calibri"/>
        <family val="2"/>
      </rPr>
      <t>2</t>
    </r>
    <r>
      <rPr>
        <i/>
        <sz val="12"/>
        <rFont val="Calibri"/>
        <family val="2"/>
      </rPr>
      <t>) Engagement Duration (F8) and (</t>
    </r>
    <r>
      <rPr>
        <b/>
        <i/>
        <sz val="12"/>
        <rFont val="Calibri"/>
        <family val="2"/>
      </rPr>
      <t>3</t>
    </r>
    <r>
      <rPr>
        <i/>
        <sz val="12"/>
        <rFont val="Calibri"/>
        <family val="2"/>
      </rPr>
      <t xml:space="preserve">) specify the
  Service Request Form Hourly Rate (H8).  The Pay Charge Check section below will then calculate the Pay Charge value in cell </t>
    </r>
    <r>
      <rPr>
        <b/>
        <i/>
        <sz val="12"/>
        <rFont val="Calibri"/>
        <family val="2"/>
      </rPr>
      <t>H17</t>
    </r>
    <r>
      <rPr>
        <i/>
        <sz val="12"/>
        <rFont val="Calibri"/>
        <family val="2"/>
      </rPr>
      <t>.</t>
    </r>
  </si>
  <si>
    <t>Does the Hourly Rate Check (K23) = invoiced Hourly Rate?</t>
  </si>
  <si>
    <t>CUA Hourly Rate (L23)
=
Invoiced Hourly Rate</t>
  </si>
  <si>
    <t>If the Invoice Total does not equal invoiced Hourly Rate x hours invoiced, check the invoiced Hourly Rate against the Hourly Rate specified in the Service Request Form and check that the Hours invoiced is correct.</t>
  </si>
  <si>
    <t>If the CUA Hourly Rate (calculated by reference to the Service Request Form Pay Charge (G8), On-Costs (C23, D23), Contractor On-Costs (E23) &amp; Gross Margin(K23)) does not equal the invoiced Hourly Rate, check whether the hours have been invoiced using an incorrect Hourly Rate, an incorrect underlying Pay Charge.</t>
  </si>
  <si>
    <r>
      <t xml:space="preserve">You can insert the invoice number in cell </t>
    </r>
    <r>
      <rPr>
        <b/>
        <i/>
        <sz val="11"/>
        <rFont val="Calibri"/>
        <family val="2"/>
        <scheme val="minor"/>
      </rPr>
      <t>C6</t>
    </r>
    <r>
      <rPr>
        <i/>
        <sz val="11"/>
        <rFont val="Calibri"/>
        <family val="2"/>
        <scheme val="minor"/>
      </rPr>
      <t>, if you are saving a copy of these calculations for your records.</t>
    </r>
  </si>
  <si>
    <r>
      <t xml:space="preserve">Enter the Pay Charge specified in the Service Request Form in cell </t>
    </r>
    <r>
      <rPr>
        <b/>
        <i/>
        <sz val="11"/>
        <rFont val="Calibri"/>
        <family val="2"/>
      </rPr>
      <t>G8</t>
    </r>
    <r>
      <rPr>
        <i/>
        <sz val="11"/>
        <rFont val="Calibri"/>
        <family val="2"/>
      </rPr>
      <t xml:space="preserve">.  
If you do not know the underlying Pay Charge, copy the Pay Charge value from cell </t>
    </r>
    <r>
      <rPr>
        <b/>
        <i/>
        <sz val="11"/>
        <rFont val="Calibri"/>
        <family val="2"/>
      </rPr>
      <t>H17</t>
    </r>
    <r>
      <rPr>
        <i/>
        <sz val="11"/>
        <rFont val="Calibri"/>
        <family val="2"/>
      </rPr>
      <t xml:space="preserve">.  You must specify a Pay Charge Value in cell </t>
    </r>
    <r>
      <rPr>
        <b/>
        <i/>
        <sz val="11"/>
        <rFont val="Calibri"/>
        <family val="2"/>
      </rPr>
      <t>G8</t>
    </r>
    <r>
      <rPr>
        <i/>
        <sz val="11"/>
        <rFont val="Calibri"/>
        <family val="2"/>
      </rPr>
      <t xml:space="preserve">, so that the Invoice Checker can allocate the Engagement Gross Margin value in cell </t>
    </r>
    <r>
      <rPr>
        <b/>
        <i/>
        <sz val="11"/>
        <rFont val="Calibri"/>
        <family val="2"/>
      </rPr>
      <t>J23</t>
    </r>
    <r>
      <rPr>
        <i/>
        <sz val="11"/>
        <rFont val="Calibri"/>
        <family val="2"/>
      </rPr>
      <t>.</t>
    </r>
  </si>
  <si>
    <r>
      <t xml:space="preserve">Enter the Hourly Rate specified in the invoice in cell </t>
    </r>
    <r>
      <rPr>
        <b/>
        <i/>
        <sz val="11"/>
        <rFont val="Calibri"/>
        <family val="2"/>
      </rPr>
      <t>K8</t>
    </r>
    <r>
      <rPr>
        <i/>
        <sz val="11"/>
        <rFont val="Calibri"/>
        <family val="2"/>
      </rPr>
      <t>. That value is used in the 'Pay Charge Calculator' (Invoice) in row 19.</t>
    </r>
  </si>
  <si>
    <r>
      <t xml:space="preserve">Enter the Hourly Rate specified in the Service Request Form in cell </t>
    </r>
    <r>
      <rPr>
        <b/>
        <i/>
        <sz val="11"/>
        <rFont val="Calibri"/>
        <family val="2"/>
      </rPr>
      <t>H8</t>
    </r>
    <r>
      <rPr>
        <i/>
        <sz val="11"/>
        <rFont val="Calibri"/>
        <family val="2"/>
      </rPr>
      <t>. That value is used in the 'Pay Charge Calculator (Service Request Form)' in row 17.</t>
    </r>
  </si>
  <si>
    <r>
      <t xml:space="preserve">Enter the invoice total, exclusive of GST, in cell </t>
    </r>
    <r>
      <rPr>
        <b/>
        <i/>
        <sz val="11"/>
        <rFont val="Calibri"/>
        <family val="2"/>
      </rPr>
      <t>M8</t>
    </r>
    <r>
      <rPr>
        <i/>
        <sz val="11"/>
        <rFont val="Calibri"/>
        <family val="2"/>
      </rPr>
      <t xml:space="preserve">.  This value is used in the Invoice / Hourly Rate Check section in cell </t>
    </r>
    <r>
      <rPr>
        <b/>
        <i/>
        <sz val="11"/>
        <rFont val="Calibri"/>
        <family val="2"/>
      </rPr>
      <t>K23</t>
    </r>
    <r>
      <rPr>
        <i/>
        <sz val="11"/>
        <rFont val="Calibri"/>
        <family val="2"/>
      </rPr>
      <t>.</t>
    </r>
  </si>
  <si>
    <t>Engagement
Gross Margin</t>
  </si>
  <si>
    <t>Duration
&lt;/= 6 mths
 or &gt; 6 mths</t>
  </si>
  <si>
    <t>Some of the Contractors charge a lower margin for engagements with an estimated duration of longer than six months.  All Contractors apply a discount to their Gross Margin rates for Payroll Only Candidates.  The calculator will determine the 'Applicable Gross Margin Rate' by reference to Engagement duration and Candidate status.</t>
  </si>
  <si>
    <t>From 1 July 2018 - 30 June 2023 sliding scale of payroll tax rates apply. The payroll tax rates range from 5.50% -6.50%.  The rates specified in this calculator are as advised by the Contractors and may change during the term of CUA due to variations in each Contractor's taxable wages bill.</t>
  </si>
  <si>
    <t>The 'Payroll Only Rates' only apply to Engagements where the Customer has referred the Candidate to the Contractor
(i.e. 'Payroll Only Candidates').</t>
  </si>
  <si>
    <r>
      <rPr>
        <b/>
        <i/>
        <sz val="12"/>
        <rFont val="Calibri"/>
        <family val="2"/>
      </rPr>
      <t>*</t>
    </r>
    <r>
      <rPr>
        <i/>
        <sz val="11"/>
        <rFont val="Calibri"/>
        <family val="2"/>
      </rPr>
      <t xml:space="preserve">If you do not know the underlying Pay Charge, copy the Pay Charge value from cell </t>
    </r>
    <r>
      <rPr>
        <b/>
        <i/>
        <sz val="11"/>
        <rFont val="Calibri"/>
        <family val="2"/>
      </rPr>
      <t xml:space="preserve">H17 </t>
    </r>
    <r>
      <rPr>
        <i/>
        <sz val="11"/>
        <rFont val="Calibri"/>
        <family val="2"/>
      </rPr>
      <t xml:space="preserve">in cell </t>
    </r>
    <r>
      <rPr>
        <b/>
        <i/>
        <sz val="11"/>
        <rFont val="Calibri"/>
        <family val="2"/>
      </rPr>
      <t>G8</t>
    </r>
    <r>
      <rPr>
        <i/>
        <sz val="11"/>
        <rFont val="Calibri"/>
        <family val="2"/>
      </rPr>
      <t xml:space="preserve">.  
   To generate the Pay Charge value in cell H17, select </t>
    </r>
    <r>
      <rPr>
        <b/>
        <i/>
        <sz val="11"/>
        <rFont val="Calibri"/>
        <family val="2"/>
      </rPr>
      <t xml:space="preserve">(1) </t>
    </r>
    <r>
      <rPr>
        <i/>
        <sz val="11"/>
        <rFont val="Calibri"/>
        <family val="2"/>
      </rPr>
      <t xml:space="preserve">TPS2019 Contractor (C8), </t>
    </r>
    <r>
      <rPr>
        <b/>
        <i/>
        <sz val="11"/>
        <rFont val="Calibri"/>
        <family val="2"/>
      </rPr>
      <t>(2)</t>
    </r>
    <r>
      <rPr>
        <i/>
        <sz val="11"/>
        <rFont val="Calibri"/>
        <family val="2"/>
      </rPr>
      <t xml:space="preserve"> Engagement Duration (F8) and </t>
    </r>
    <r>
      <rPr>
        <b/>
        <i/>
        <sz val="11"/>
        <rFont val="Calibri"/>
        <family val="2"/>
      </rPr>
      <t xml:space="preserve">(3) </t>
    </r>
    <r>
      <rPr>
        <i/>
        <sz val="11"/>
        <rFont val="Calibri"/>
        <family val="2"/>
      </rPr>
      <t xml:space="preserve">specify the Service
   Request Form Hourly Rate (H8).  The Pay Charge Check section below will then calculate the Pay Charge value in cell </t>
    </r>
    <r>
      <rPr>
        <b/>
        <i/>
        <sz val="11"/>
        <rFont val="Calibri"/>
        <family val="2"/>
      </rPr>
      <t>H17</t>
    </r>
    <r>
      <rPr>
        <i/>
        <sz val="11"/>
        <rFont val="Calibri"/>
        <family val="2"/>
      </rPr>
      <t>.</t>
    </r>
  </si>
  <si>
    <t>If the Invoice Total does not equal invoiced Hourly Rate x hours invoiced, check the invoice Hourly Rate against the Hourly Rate specified in the Service Request Form and check that the Hours invoiced is correct.</t>
  </si>
  <si>
    <r>
      <t xml:space="preserve">Complete the information required in </t>
    </r>
    <r>
      <rPr>
        <b/>
        <sz val="16"/>
        <rFont val="Calibri"/>
        <family val="2"/>
      </rPr>
      <t>cells C6 &amp; B8 - O8</t>
    </r>
    <r>
      <rPr>
        <sz val="16"/>
        <rFont val="Calibri"/>
        <family val="2"/>
      </rPr>
      <t xml:space="preserve"> to run the Pay Charge Check and Invoice / Hourly Rate Check.</t>
    </r>
  </si>
  <si>
    <r>
      <t xml:space="preserve">Complete the information required in </t>
    </r>
    <r>
      <rPr>
        <b/>
        <sz val="16"/>
        <rFont val="Calibri"/>
        <family val="2"/>
      </rPr>
      <t>cells C6 &amp; B8 - M8</t>
    </r>
    <r>
      <rPr>
        <sz val="16"/>
        <rFont val="Calibri"/>
        <family val="2"/>
      </rPr>
      <t xml:space="preserve"> to run the </t>
    </r>
    <r>
      <rPr>
        <b/>
        <sz val="16"/>
        <rFont val="Calibri"/>
        <family val="2"/>
      </rPr>
      <t>Pay Charge Check</t>
    </r>
    <r>
      <rPr>
        <sz val="16"/>
        <rFont val="Calibri"/>
        <family val="2"/>
      </rPr>
      <t xml:space="preserve"> and </t>
    </r>
    <r>
      <rPr>
        <b/>
        <sz val="16"/>
        <rFont val="Calibri"/>
        <family val="2"/>
      </rPr>
      <t>Invoice &amp; Hourly Rate Check</t>
    </r>
    <r>
      <rPr>
        <sz val="16"/>
        <rFont val="Calibri"/>
        <family val="2"/>
      </rPr>
      <t>.</t>
    </r>
  </si>
  <si>
    <r>
      <t xml:space="preserve">Input data in cells </t>
    </r>
    <r>
      <rPr>
        <b/>
        <sz val="16"/>
        <color theme="1"/>
        <rFont val="Calibri"/>
        <family val="2"/>
        <scheme val="minor"/>
      </rPr>
      <t>D8 - N8</t>
    </r>
    <r>
      <rPr>
        <sz val="16"/>
        <color theme="1"/>
        <rFont val="Calibri"/>
        <family val="2"/>
        <scheme val="minor"/>
      </rPr>
      <t xml:space="preserve"> to
calculate the Hourly Rate and
Estimated Contract Value for the Engagement.</t>
    </r>
  </si>
  <si>
    <r>
      <rPr>
        <b/>
        <u/>
        <sz val="12"/>
        <rFont val="Calibri"/>
        <family val="2"/>
        <scheme val="minor"/>
      </rPr>
      <t>ORIGNAL</t>
    </r>
    <r>
      <rPr>
        <b/>
        <sz val="12"/>
        <rFont val="Calibri"/>
        <family val="2"/>
        <scheme val="minor"/>
      </rPr>
      <t xml:space="preserve">
Start Date
DD/MM/YYYY</t>
    </r>
  </si>
  <si>
    <t>&lt;/= 6 mths</t>
  </si>
  <si>
    <t>&gt; 6 mths</t>
  </si>
  <si>
    <t>(Excl. GST)</t>
  </si>
  <si>
    <t>Updated Estimated Contract Value</t>
  </si>
  <si>
    <t>(Incl. GST)</t>
  </si>
  <si>
    <t>Agreed Pay Charge
(Service Request Form)</t>
  </si>
  <si>
    <t xml:space="preserve">Payroll Only Gross Margin </t>
  </si>
  <si>
    <t xml:space="preserve">Ordinary Candidate
Gross Margin </t>
  </si>
  <si>
    <r>
      <t>Input data in cells</t>
    </r>
    <r>
      <rPr>
        <b/>
        <i/>
        <sz val="16"/>
        <rFont val="Calibri"/>
        <family val="2"/>
        <scheme val="minor"/>
      </rPr>
      <t xml:space="preserve"> E43 - O43</t>
    </r>
    <r>
      <rPr>
        <i/>
        <sz val="16"/>
        <rFont val="Calibri"/>
        <family val="2"/>
        <scheme val="minor"/>
      </rPr>
      <t xml:space="preserve"> by reference to the Service Request Form.</t>
    </r>
  </si>
  <si>
    <r>
      <rPr>
        <b/>
        <u/>
        <sz val="11"/>
        <rFont val="Calibri"/>
        <family val="2"/>
        <scheme val="minor"/>
      </rPr>
      <t>EXTENSION</t>
    </r>
    <r>
      <rPr>
        <b/>
        <sz val="11"/>
        <rFont val="Calibri"/>
        <family val="2"/>
        <scheme val="minor"/>
      </rPr>
      <t xml:space="preserve">
Start Date
DD/MM/YYYY</t>
    </r>
  </si>
  <si>
    <r>
      <rPr>
        <b/>
        <u/>
        <sz val="11"/>
        <rFont val="Calibri"/>
        <family val="2"/>
        <scheme val="minor"/>
      </rPr>
      <t>EXTENSION</t>
    </r>
    <r>
      <rPr>
        <b/>
        <sz val="11"/>
        <rFont val="Calibri"/>
        <family val="2"/>
        <scheme val="minor"/>
      </rPr>
      <t xml:space="preserve">
End Date
DD/MM/YYYY</t>
    </r>
  </si>
  <si>
    <t>Original Engagement Duration</t>
  </si>
  <si>
    <t>Total Work Days
(Mon - Fri)</t>
  </si>
  <si>
    <r>
      <t xml:space="preserve">Input data in cells </t>
    </r>
    <r>
      <rPr>
        <b/>
        <i/>
        <sz val="16"/>
        <rFont val="Calibri"/>
        <family val="2"/>
        <scheme val="minor"/>
      </rPr>
      <t>E52 - K52</t>
    </r>
    <r>
      <rPr>
        <i/>
        <sz val="16"/>
        <rFont val="Calibri"/>
        <family val="2"/>
        <scheme val="minor"/>
      </rPr>
      <t xml:space="preserve"> by reference to the original Service Request Form and the extension Service Request Form.</t>
    </r>
  </si>
  <si>
    <t>ECV Original Engagement (Excl. GST)</t>
  </si>
  <si>
    <t>ECV Original Engagement (Incl. GST)</t>
  </si>
  <si>
    <t>CUATPS2019 Engagement Extension - Estimated Contract Value Calculator (ECV)</t>
  </si>
  <si>
    <t>ECV Extension
(Excl. GST)</t>
  </si>
  <si>
    <t>ECV Extension
(Incl. GST)</t>
  </si>
  <si>
    <t>Extension Duration</t>
  </si>
  <si>
    <t>Original Engagement No. Work Days
(Mon-Fri)</t>
  </si>
  <si>
    <t>Extension No. Work Days
(Mon-Fri)</t>
  </si>
  <si>
    <r>
      <t xml:space="preserve">Use this calculator for </t>
    </r>
    <r>
      <rPr>
        <b/>
        <i/>
        <sz val="11"/>
        <rFont val="Calibri"/>
        <family val="2"/>
        <scheme val="minor"/>
      </rPr>
      <t xml:space="preserve">Cat. C (Professional) </t>
    </r>
    <r>
      <rPr>
        <i/>
        <sz val="11"/>
        <rFont val="Calibri"/>
        <family val="2"/>
        <scheme val="minor"/>
      </rPr>
      <t xml:space="preserve">and
</t>
    </r>
    <r>
      <rPr>
        <b/>
        <i/>
        <sz val="11"/>
        <rFont val="Calibri"/>
        <family val="2"/>
        <scheme val="minor"/>
      </rPr>
      <t xml:space="preserve">Cat. D (ICT) </t>
    </r>
    <r>
      <rPr>
        <i/>
        <sz val="11"/>
        <rFont val="Calibri"/>
        <family val="2"/>
        <scheme val="minor"/>
      </rPr>
      <t>Engagements.  
Refer to the Cat. A &amp; B Calculator for clerical and administrative, and technical and trades Engagements.</t>
    </r>
  </si>
  <si>
    <r>
      <rPr>
        <b/>
        <u/>
        <sz val="12"/>
        <rFont val="Calibri"/>
        <family val="2"/>
        <scheme val="minor"/>
      </rPr>
      <t>ORIGNAL</t>
    </r>
    <r>
      <rPr>
        <b/>
        <sz val="12"/>
        <rFont val="Calibri"/>
        <family val="2"/>
        <scheme val="minor"/>
      </rPr>
      <t xml:space="preserve">
End Date
DD/MM/YYYY</t>
    </r>
  </si>
  <si>
    <r>
      <t xml:space="preserve">The calculator assumes there are 130 work days in a 6 month period.
If the original engagement duration is
&gt; 6 months (130 work days), the calculator will apply the </t>
    </r>
    <r>
      <rPr>
        <i/>
        <u/>
        <sz val="14"/>
        <rFont val="Calibri"/>
        <family val="2"/>
        <scheme val="minor"/>
      </rPr>
      <t>&gt; 6 months Gross Margin</t>
    </r>
    <r>
      <rPr>
        <i/>
        <sz val="14"/>
        <rFont val="Calibri"/>
        <family val="2"/>
        <scheme val="minor"/>
      </rPr>
      <t xml:space="preserve"> to the original engagement.
If the total work days (original + extended engagement) is &gt; 6 months (130 work days), the calculator will apply the
</t>
    </r>
    <r>
      <rPr>
        <i/>
        <u/>
        <sz val="14"/>
        <rFont val="Calibri"/>
        <family val="2"/>
        <scheme val="minor"/>
      </rPr>
      <t xml:space="preserve">&gt; 6 months Gross Margin </t>
    </r>
    <r>
      <rPr>
        <i/>
        <sz val="14"/>
        <rFont val="Calibri"/>
        <family val="2"/>
        <scheme val="minor"/>
      </rPr>
      <t>for the whole duration of the extension.</t>
    </r>
  </si>
  <si>
    <r>
      <t xml:space="preserve">The standard calculator (above) will apply the Contractor's </t>
    </r>
    <r>
      <rPr>
        <i/>
        <u/>
        <sz val="14"/>
        <rFont val="Calibri"/>
        <family val="2"/>
        <scheme val="minor"/>
      </rPr>
      <t>&gt; 6 months Gross Margin</t>
    </r>
    <r>
      <rPr>
        <i/>
        <sz val="14"/>
        <rFont val="Calibri"/>
        <family val="2"/>
        <scheme val="minor"/>
      </rPr>
      <t xml:space="preserve"> rate for the entire duration of the engagement
if the Start and End Dates indicate a total duration of &gt; 6 months.
The extension calculator (below) allows you to specify the part of the engagement during which the Contractor's </t>
    </r>
    <r>
      <rPr>
        <i/>
        <u/>
        <sz val="14"/>
        <rFont val="Calibri"/>
        <family val="2"/>
        <scheme val="minor"/>
      </rPr>
      <t xml:space="preserve">&lt;/= 6 month Gross Margin </t>
    </r>
    <r>
      <rPr>
        <i/>
        <sz val="14"/>
        <rFont val="Calibri"/>
        <family val="2"/>
        <scheme val="minor"/>
      </rPr>
      <t xml:space="preserve">rate applies and when the
</t>
    </r>
    <r>
      <rPr>
        <i/>
        <u/>
        <sz val="14"/>
        <rFont val="Calibri"/>
        <family val="2"/>
        <scheme val="minor"/>
      </rPr>
      <t xml:space="preserve">&gt; 6 months Gross Margin </t>
    </r>
    <r>
      <rPr>
        <i/>
        <sz val="14"/>
        <rFont val="Calibri"/>
        <family val="2"/>
        <scheme val="minor"/>
      </rPr>
      <t>applies. This may be useful when a &lt; 6 month engagement is extended beyond 6 months and there is a change in the Contractor's Gross Margin rate.</t>
    </r>
  </si>
  <si>
    <r>
      <t xml:space="preserve">Input data in cells </t>
    </r>
    <r>
      <rPr>
        <b/>
        <i/>
        <sz val="16"/>
        <rFont val="Calibri"/>
        <family val="2"/>
        <scheme val="minor"/>
      </rPr>
      <t>E53 - K53</t>
    </r>
    <r>
      <rPr>
        <i/>
        <sz val="16"/>
        <rFont val="Calibri"/>
        <family val="2"/>
        <scheme val="minor"/>
      </rPr>
      <t xml:space="preserve"> by reference to the original Service Request Form and the extension Service Request Form.</t>
    </r>
  </si>
  <si>
    <t>Refer to the Service Request Form for the original Engagement to obtain the Category, Contractor, candidate status (ordinary or payroll only), agreed Pay Charge and hours per week.  
Enter the start date and original estimated end date for the Engagement, and the extension start date and extension estimated end date.  The calculator will provide an ECV for the original engagement, the extension and an updated total ECV.</t>
  </si>
  <si>
    <t>Duration</t>
  </si>
  <si>
    <r>
      <t>The Hourly Rate and ECV calculations will vary depending on (</t>
    </r>
    <r>
      <rPr>
        <b/>
        <sz val="11"/>
        <color theme="1"/>
        <rFont val="Calibri"/>
        <family val="2"/>
        <scheme val="minor"/>
      </rPr>
      <t>1</t>
    </r>
    <r>
      <rPr>
        <sz val="11"/>
        <color theme="1"/>
        <rFont val="Calibri"/>
        <family val="2"/>
        <scheme val="minor"/>
      </rPr>
      <t>) the CUA category, (</t>
    </r>
    <r>
      <rPr>
        <b/>
        <sz val="11"/>
        <color theme="1"/>
        <rFont val="Calibri"/>
        <family val="2"/>
        <scheme val="minor"/>
      </rPr>
      <t>2</t>
    </r>
    <r>
      <rPr>
        <sz val="11"/>
        <color theme="1"/>
        <rFont val="Calibri"/>
        <family val="2"/>
        <scheme val="minor"/>
      </rPr>
      <t>) the Contractor, (</t>
    </r>
    <r>
      <rPr>
        <b/>
        <sz val="11"/>
        <color theme="1"/>
        <rFont val="Calibri"/>
        <family val="2"/>
        <scheme val="minor"/>
      </rPr>
      <t>3</t>
    </r>
    <r>
      <rPr>
        <sz val="11"/>
        <color theme="1"/>
        <rFont val="Calibri"/>
        <family val="2"/>
        <scheme val="minor"/>
      </rPr>
      <t>) the estimated duration, (</t>
    </r>
    <r>
      <rPr>
        <b/>
        <sz val="11"/>
        <color theme="1"/>
        <rFont val="Calibri"/>
        <family val="2"/>
        <scheme val="minor"/>
      </rPr>
      <t>4</t>
    </r>
    <r>
      <rPr>
        <sz val="11"/>
        <color theme="1"/>
        <rFont val="Calibri"/>
        <family val="2"/>
        <scheme val="minor"/>
      </rPr>
      <t>) the underlying Pay Charge, (</t>
    </r>
    <r>
      <rPr>
        <b/>
        <sz val="11"/>
        <color theme="1"/>
        <rFont val="Calibri"/>
        <family val="2"/>
        <scheme val="minor"/>
      </rPr>
      <t>5</t>
    </r>
    <r>
      <rPr>
        <sz val="11"/>
        <color theme="1"/>
        <rFont val="Calibri"/>
        <family val="2"/>
        <scheme val="minor"/>
      </rPr>
      <t>) the Candidate's status (i.e. 'payroll only' or ordinary CUA Candidate supplied by the Contractor) and (</t>
    </r>
    <r>
      <rPr>
        <b/>
        <sz val="11"/>
        <color theme="1"/>
        <rFont val="Calibri"/>
        <family val="2"/>
        <scheme val="minor"/>
      </rPr>
      <t>6</t>
    </r>
    <r>
      <rPr>
        <sz val="11"/>
        <color theme="1"/>
        <rFont val="Calibri"/>
        <family val="2"/>
        <scheme val="minor"/>
      </rPr>
      <t>) the number of Candidates required.  Ordinary Candidates are personnel sourced by the Contractor.  Payroll only Candidates are personnel referred to a Contractor by the Customer.</t>
    </r>
  </si>
  <si>
    <t>Using the Extension Calculators</t>
  </si>
  <si>
    <r>
      <t xml:space="preserve">The Cat. A &amp; B Calculator and the Cat. C &amp; D Calculator now includes a new feature, the </t>
    </r>
    <r>
      <rPr>
        <b/>
        <sz val="11"/>
        <color theme="1"/>
        <rFont val="Calibri"/>
        <family val="2"/>
        <scheme val="minor"/>
      </rPr>
      <t>Extension Calculator</t>
    </r>
    <r>
      <rPr>
        <sz val="11"/>
        <color theme="1"/>
        <rFont val="Calibri"/>
        <family val="2"/>
        <scheme val="minor"/>
      </rPr>
      <t xml:space="preserve"> which allows you to calculate the </t>
    </r>
    <r>
      <rPr>
        <b/>
        <sz val="11"/>
        <color theme="1"/>
        <rFont val="Calibri"/>
        <family val="2"/>
        <scheme val="minor"/>
      </rPr>
      <t xml:space="preserve">updated Estimated Contract Value (ECV) </t>
    </r>
    <r>
      <rPr>
        <sz val="11"/>
        <color theme="1"/>
        <rFont val="Calibri"/>
        <family val="2"/>
        <scheme val="minor"/>
      </rPr>
      <t xml:space="preserve">when you agree to extend an Engagement beyond the original estimated end date.
You can access the Extension Calculator by scrolling down to row 37 in the Cat. A &amp; B Calculator and/or the Cat. C &amp; D Calculator worksheet.
The Extension Calculator allows you to apply a Contractor's &lt;/= 6 month Gross Margin the original engagement, and the &gt; 6 month Gross Margin after the extension (if needed) when calculating the updated ECV.  Whereas the standard Online Calculator would apply the &gt; 6 month Gross Margin to the ECV calcuation for the entire Engagement - original period and extension. </t>
    </r>
  </si>
  <si>
    <t>The calculator works on the assumption that there are 130 work days in a 6 month period.
If the original engagement is &gt; 6 months / 130 work days, the calculator will apply the Contractor's &gt; 6 month Gross Margin rate for the entire Engagement (original period and the extension). If the original engagement duration is less &gt;/= 6 months the calculator will apply the Contractor's &gt;/= 6 month Gross Margin to the original period of the Engagement, and the &gt; 6 months Gross Margin during the extension if the extension dates take the total duration to more than 6 months.
If the original Engagement duration was &lt;/= 6 months and the extension duration takes the total number of work days (original + extension) to more than 130 work days, the calculator will apply the Contractor's &gt; 6 month Gross Margin to the entire duration of the extension (even if the extension commences before the 6 month date).</t>
  </si>
  <si>
    <r>
      <rPr>
        <b/>
        <sz val="12"/>
        <color theme="1"/>
        <rFont val="Calibri"/>
        <family val="2"/>
        <scheme val="minor"/>
      </rPr>
      <t xml:space="preserve">C </t>
    </r>
    <r>
      <rPr>
        <sz val="12"/>
        <color theme="1"/>
        <rFont val="Calibri"/>
        <family val="2"/>
        <scheme val="minor"/>
      </rPr>
      <t>= (A + B) x 5.5%</t>
    </r>
  </si>
  <si>
    <t>Cat. A - IronMerge People Pty Ltd</t>
  </si>
  <si>
    <t>Cat. B - IronMerge People Pty Ltd</t>
  </si>
  <si>
    <t>Cat A. - IronMerge People Pty Ltd</t>
  </si>
  <si>
    <t>Cat B. - IronMerge People Pty Ltd</t>
  </si>
  <si>
    <t>Fixed rate of 11.5%</t>
  </si>
  <si>
    <r>
      <rPr>
        <b/>
        <sz val="12"/>
        <color theme="1"/>
        <rFont val="Calibri"/>
        <family val="2"/>
        <scheme val="minor"/>
      </rPr>
      <t>B</t>
    </r>
    <r>
      <rPr>
        <sz val="12"/>
        <color theme="1"/>
        <rFont val="Calibri"/>
        <family val="2"/>
        <scheme val="minor"/>
      </rPr>
      <t xml:space="preserve"> = A x 11.5%</t>
    </r>
  </si>
  <si>
    <t>Last Updated: 01/07/24</t>
  </si>
  <si>
    <t xml:space="preserve">Cat. D -Randstad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</si>
</sst>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quot;$&quot;#,##0.00"/>
  </numFmts>
  <fonts count="58" x14ac:knownFonts="1">
    <font>
      <sz val="11"/>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0"/>
      <name val="Calibri"/>
      <family val="2"/>
      <scheme val="minor"/>
    </font>
    <font>
      <sz val="11"/>
      <name val="Calibri"/>
      <family val="2"/>
      <scheme val="minor"/>
    </font>
    <font>
      <b/>
      <sz val="14"/>
      <color theme="1"/>
      <name val="Calibri"/>
      <family val="2"/>
      <scheme val="minor"/>
    </font>
    <font>
      <b/>
      <sz val="10"/>
      <color theme="1"/>
      <name val="Calibri"/>
      <family val="2"/>
      <scheme val="minor"/>
    </font>
    <font>
      <b/>
      <sz val="11"/>
      <name val="Calibri"/>
      <family val="2"/>
      <scheme val="minor"/>
    </font>
    <font>
      <b/>
      <sz val="10"/>
      <name val="Calibri"/>
      <family val="2"/>
      <scheme val="minor"/>
    </font>
    <font>
      <i/>
      <sz val="12"/>
      <color theme="1"/>
      <name val="Calibri"/>
      <family val="2"/>
      <scheme val="minor"/>
    </font>
    <font>
      <b/>
      <i/>
      <sz val="12"/>
      <color theme="1"/>
      <name val="Calibri"/>
      <family val="2"/>
      <scheme val="minor"/>
    </font>
    <font>
      <b/>
      <sz val="12"/>
      <name val="Calibri"/>
      <family val="2"/>
      <scheme val="minor"/>
    </font>
    <font>
      <b/>
      <sz val="12"/>
      <color theme="0"/>
      <name val="Calibri"/>
      <family val="2"/>
      <scheme val="minor"/>
    </font>
    <font>
      <sz val="11"/>
      <name val="Calibri"/>
      <family val="2"/>
    </font>
    <font>
      <b/>
      <sz val="11"/>
      <name val="Calibri"/>
      <family val="2"/>
    </font>
    <font>
      <b/>
      <sz val="14"/>
      <name val="Calibri"/>
      <family val="2"/>
    </font>
    <font>
      <i/>
      <sz val="11"/>
      <name val="Calibri"/>
      <family val="2"/>
    </font>
    <font>
      <b/>
      <i/>
      <sz val="12"/>
      <name val="Calibri"/>
      <family val="2"/>
    </font>
    <font>
      <b/>
      <sz val="12"/>
      <name val="Calibri"/>
      <family val="2"/>
    </font>
    <font>
      <i/>
      <sz val="14"/>
      <name val="Calibri"/>
      <family val="2"/>
      <scheme val="minor"/>
    </font>
    <font>
      <b/>
      <sz val="16"/>
      <color theme="0"/>
      <name val="Calibri"/>
      <family val="2"/>
    </font>
    <font>
      <b/>
      <sz val="14"/>
      <color theme="0"/>
      <name val="Calibri"/>
      <family val="2"/>
    </font>
    <font>
      <sz val="12"/>
      <name val="Calibri"/>
      <family val="2"/>
    </font>
    <font>
      <b/>
      <sz val="12"/>
      <color theme="1"/>
      <name val="Calibri"/>
      <family val="2"/>
    </font>
    <font>
      <i/>
      <sz val="12"/>
      <name val="Calibri"/>
      <family val="2"/>
    </font>
    <font>
      <b/>
      <sz val="14"/>
      <color rgb="FFFFFFFF"/>
      <name val="Calibri"/>
      <family val="2"/>
    </font>
    <font>
      <b/>
      <sz val="14"/>
      <name val="Calibri"/>
      <family val="2"/>
      <scheme val="minor"/>
    </font>
    <font>
      <b/>
      <sz val="16"/>
      <name val="Calibri"/>
      <family val="2"/>
      <scheme val="minor"/>
    </font>
    <font>
      <sz val="11"/>
      <color rgb="FFF9F1FD"/>
      <name val="Calibri"/>
      <family val="2"/>
    </font>
    <font>
      <sz val="11"/>
      <color theme="0" tint="-4.9989318521683403E-2"/>
      <name val="Calibri"/>
      <family val="2"/>
      <scheme val="minor"/>
    </font>
    <font>
      <sz val="11"/>
      <color theme="0" tint="-4.9989318521683403E-2"/>
      <name val="Calibri"/>
      <family val="2"/>
    </font>
    <font>
      <sz val="11"/>
      <color theme="0"/>
      <name val="Calibri"/>
      <family val="2"/>
      <scheme val="minor"/>
    </font>
    <font>
      <b/>
      <i/>
      <sz val="11"/>
      <name val="Calibri"/>
      <family val="2"/>
    </font>
    <font>
      <b/>
      <sz val="16"/>
      <color theme="1"/>
      <name val="Calibri"/>
      <family val="2"/>
      <scheme val="minor"/>
    </font>
    <font>
      <sz val="16"/>
      <name val="Calibri"/>
      <family val="2"/>
    </font>
    <font>
      <b/>
      <sz val="16"/>
      <name val="Calibri"/>
      <family val="2"/>
    </font>
    <font>
      <i/>
      <sz val="12"/>
      <name val="Calibri"/>
      <family val="2"/>
      <scheme val="minor"/>
    </font>
    <font>
      <sz val="12"/>
      <name val="Calibri"/>
      <family val="2"/>
      <scheme val="minor"/>
    </font>
    <font>
      <sz val="16"/>
      <name val="Calibri"/>
      <family val="2"/>
      <scheme val="minor"/>
    </font>
    <font>
      <i/>
      <sz val="11"/>
      <name val="Calibri"/>
      <family val="2"/>
      <scheme val="minor"/>
    </font>
    <font>
      <b/>
      <i/>
      <sz val="11"/>
      <name val="Calibri"/>
      <family val="2"/>
      <scheme val="minor"/>
    </font>
    <font>
      <sz val="16"/>
      <color theme="1"/>
      <name val="Calibri"/>
      <family val="2"/>
      <scheme val="minor"/>
    </font>
    <font>
      <sz val="11"/>
      <color rgb="FFF0F3D6"/>
      <name val="Calibri"/>
      <family val="2"/>
    </font>
    <font>
      <sz val="11"/>
      <color rgb="FFF0F3D6"/>
      <name val="Calibri"/>
      <family val="2"/>
      <scheme val="minor"/>
    </font>
    <font>
      <b/>
      <u/>
      <sz val="12"/>
      <name val="Calibri"/>
      <family val="2"/>
      <scheme val="minor"/>
    </font>
    <font>
      <sz val="14"/>
      <name val="Calibri"/>
      <family val="2"/>
      <scheme val="minor"/>
    </font>
    <font>
      <i/>
      <sz val="16"/>
      <name val="Calibri"/>
      <family val="2"/>
      <scheme val="minor"/>
    </font>
    <font>
      <b/>
      <i/>
      <sz val="16"/>
      <name val="Calibri"/>
      <family val="2"/>
      <scheme val="minor"/>
    </font>
    <font>
      <b/>
      <u/>
      <sz val="11"/>
      <name val="Calibri"/>
      <family val="2"/>
      <scheme val="minor"/>
    </font>
    <font>
      <sz val="14"/>
      <color theme="0"/>
      <name val="Calibri"/>
      <family val="2"/>
      <scheme val="minor"/>
    </font>
    <font>
      <i/>
      <u/>
      <sz val="14"/>
      <name val="Calibri"/>
      <family val="2"/>
      <scheme val="minor"/>
    </font>
    <font>
      <sz val="11"/>
      <color rgb="FFF5F7E5"/>
      <name val="Calibri"/>
      <family val="2"/>
      <scheme val="minor"/>
    </font>
    <font>
      <sz val="11"/>
      <color rgb="FFF2D9F3"/>
      <name val="Calibri"/>
      <family val="2"/>
      <scheme val="minor"/>
    </font>
  </fonts>
  <fills count="8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475B29"/>
        <bgColor indexed="64"/>
      </patternFill>
    </fill>
    <fill>
      <patternFill patternType="solid">
        <fgColor theme="0" tint="-0.499984740745262"/>
        <bgColor indexed="64"/>
      </patternFill>
    </fill>
    <fill>
      <patternFill patternType="solid">
        <fgColor rgb="FF360B41"/>
        <bgColor indexed="64"/>
      </patternFill>
    </fill>
    <fill>
      <patternFill patternType="solid">
        <fgColor rgb="FFAEBD37"/>
        <bgColor indexed="64"/>
      </patternFill>
    </fill>
    <fill>
      <patternFill patternType="solid">
        <fgColor rgb="FF6F2671"/>
        <bgColor indexed="64"/>
      </patternFill>
    </fill>
    <fill>
      <patternFill patternType="solid">
        <fgColor rgb="FFCED787"/>
        <bgColor indexed="64"/>
      </patternFill>
    </fill>
    <fill>
      <patternFill patternType="solid">
        <fgColor rgb="FFEFF2D7"/>
        <bgColor indexed="64"/>
      </patternFill>
    </fill>
    <fill>
      <patternFill patternType="solid">
        <fgColor rgb="FFD7CED9"/>
        <bgColor indexed="64"/>
      </patternFill>
    </fill>
    <fill>
      <patternFill patternType="solid">
        <fgColor rgb="FFE2D4E3"/>
        <bgColor indexed="64"/>
      </patternFill>
    </fill>
    <fill>
      <patternFill patternType="solid">
        <fgColor rgb="FFDADED4"/>
        <bgColor indexed="64"/>
      </patternFill>
    </fill>
    <fill>
      <patternFill patternType="solid">
        <fgColor theme="7" tint="0.79998168889431442"/>
        <bgColor indexed="64"/>
      </patternFill>
    </fill>
    <fill>
      <patternFill patternType="solid">
        <fgColor rgb="FFFFF8E5"/>
        <bgColor indexed="64"/>
      </patternFill>
    </fill>
    <fill>
      <patternFill patternType="solid">
        <fgColor rgb="FFFFF7E1"/>
        <bgColor indexed="64"/>
      </patternFill>
    </fill>
    <fill>
      <patternFill patternType="solid">
        <fgColor rgb="FFF3E7F8"/>
        <bgColor indexed="64"/>
      </patternFill>
    </fill>
    <fill>
      <patternFill patternType="solid">
        <fgColor rgb="FF531D54"/>
        <bgColor indexed="64"/>
      </patternFill>
    </fill>
    <fill>
      <patternFill patternType="solid">
        <fgColor rgb="FFECC9ED"/>
        <bgColor indexed="64"/>
      </patternFill>
    </fill>
    <fill>
      <patternFill patternType="solid">
        <fgColor rgb="FFF5E5F6"/>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95A32F"/>
        <bgColor indexed="64"/>
      </patternFill>
    </fill>
    <fill>
      <patternFill patternType="solid">
        <fgColor rgb="FFF9F3FB"/>
        <bgColor indexed="64"/>
      </patternFill>
    </fill>
    <fill>
      <patternFill patternType="solid">
        <fgColor rgb="FFFFF9E7"/>
        <bgColor indexed="64"/>
      </patternFill>
    </fill>
    <fill>
      <patternFill patternType="solid">
        <fgColor rgb="FFEBCBED"/>
        <bgColor indexed="64"/>
      </patternFill>
    </fill>
    <fill>
      <patternFill patternType="solid">
        <fgColor rgb="FFF0F3D6"/>
        <bgColor rgb="FF000000"/>
      </patternFill>
    </fill>
    <fill>
      <patternFill patternType="solid">
        <fgColor rgb="FFF2F2F2"/>
        <bgColor rgb="FF000000"/>
      </patternFill>
    </fill>
    <fill>
      <patternFill patternType="solid">
        <fgColor rgb="FFD9D9D9"/>
        <bgColor rgb="FF000000"/>
      </patternFill>
    </fill>
    <fill>
      <patternFill patternType="solid">
        <fgColor rgb="FFBFBFBF"/>
        <bgColor rgb="FF000000"/>
      </patternFill>
    </fill>
    <fill>
      <patternFill patternType="solid">
        <fgColor rgb="FFE1E7AD"/>
        <bgColor rgb="FF000000"/>
      </patternFill>
    </fill>
    <fill>
      <patternFill patternType="solid">
        <fgColor rgb="FFD6DCE4"/>
        <bgColor rgb="FF000000"/>
      </patternFill>
    </fill>
    <fill>
      <patternFill patternType="solid">
        <fgColor rgb="FFB6E2E2"/>
        <bgColor rgb="FF000000"/>
      </patternFill>
    </fill>
    <fill>
      <patternFill patternType="solid">
        <fgColor rgb="FFDAF1F1"/>
        <bgColor rgb="FF000000"/>
      </patternFill>
    </fill>
    <fill>
      <patternFill patternType="solid">
        <fgColor rgb="FF91D5D5"/>
        <bgColor rgb="FF000000"/>
      </patternFill>
    </fill>
    <fill>
      <patternFill patternType="solid">
        <fgColor rgb="FFF7E9FB"/>
        <bgColor indexed="64"/>
      </patternFill>
    </fill>
    <fill>
      <patternFill patternType="solid">
        <fgColor theme="7" tint="0.79998168889431442"/>
        <bgColor rgb="FF000000"/>
      </patternFill>
    </fill>
    <fill>
      <patternFill patternType="solid">
        <fgColor rgb="FF95A32F"/>
        <bgColor rgb="FF000000"/>
      </patternFill>
    </fill>
    <fill>
      <patternFill patternType="solid">
        <fgColor rgb="FFEFF2D7"/>
        <bgColor rgb="FF000000"/>
      </patternFill>
    </fill>
    <fill>
      <patternFill patternType="solid">
        <fgColor rgb="FFCED787"/>
        <bgColor rgb="FF000000"/>
      </patternFill>
    </fill>
    <fill>
      <patternFill patternType="solid">
        <fgColor theme="0" tint="-4.9989318521683403E-2"/>
        <bgColor rgb="FF000000"/>
      </patternFill>
    </fill>
    <fill>
      <patternFill patternType="solid">
        <fgColor rgb="FF2B3719"/>
        <bgColor rgb="FF000000"/>
      </patternFill>
    </fill>
    <fill>
      <patternFill patternType="solid">
        <fgColor theme="3" tint="0.59999389629810485"/>
        <bgColor rgb="FF000000"/>
      </patternFill>
    </fill>
    <fill>
      <patternFill patternType="solid">
        <fgColor rgb="FFDCE8CA"/>
        <bgColor rgb="FF000000"/>
      </patternFill>
    </fill>
    <fill>
      <patternFill patternType="solid">
        <fgColor rgb="FF475D29"/>
        <bgColor rgb="FF000000"/>
      </patternFill>
    </fill>
    <fill>
      <patternFill patternType="solid">
        <fgColor rgb="FF401741"/>
        <bgColor indexed="64"/>
      </patternFill>
    </fill>
    <fill>
      <patternFill patternType="solid">
        <fgColor rgb="FF401741"/>
        <bgColor rgb="FF000000"/>
      </patternFill>
    </fill>
    <fill>
      <patternFill patternType="solid">
        <fgColor rgb="FF7D2D7F"/>
        <bgColor rgb="FF000000"/>
      </patternFill>
    </fill>
    <fill>
      <patternFill patternType="solid">
        <fgColor rgb="FFECC9ED"/>
        <bgColor rgb="FF000000"/>
      </patternFill>
    </fill>
    <fill>
      <patternFill patternType="solid">
        <fgColor rgb="FFF5E5F6"/>
        <bgColor rgb="FF000000"/>
      </patternFill>
    </fill>
    <fill>
      <patternFill patternType="solid">
        <fgColor rgb="FFF9F1FD"/>
        <bgColor rgb="FF000000"/>
      </patternFill>
    </fill>
    <fill>
      <patternFill patternType="solid">
        <fgColor rgb="FFF9FDF1"/>
        <bgColor indexed="64"/>
      </patternFill>
    </fill>
    <fill>
      <patternFill patternType="solid">
        <fgColor rgb="FFF9F1FD"/>
        <bgColor indexed="64"/>
      </patternFill>
    </fill>
    <fill>
      <patternFill patternType="solid">
        <fgColor rgb="FFFFFBEF"/>
        <bgColor indexed="64"/>
      </patternFill>
    </fill>
    <fill>
      <patternFill patternType="solid">
        <fgColor rgb="FFFFFBEF"/>
        <bgColor rgb="FF000000"/>
      </patternFill>
    </fill>
    <fill>
      <patternFill patternType="solid">
        <fgColor rgb="FFEED1EF"/>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C000"/>
        <bgColor rgb="FF000000"/>
      </patternFill>
    </fill>
    <fill>
      <patternFill patternType="solid">
        <fgColor theme="3" tint="0.79998168889431442"/>
        <bgColor indexed="64"/>
      </patternFill>
    </fill>
    <fill>
      <patternFill patternType="solid">
        <fgColor rgb="FFEED1EF"/>
        <bgColor rgb="FF000000"/>
      </patternFill>
    </fill>
    <fill>
      <patternFill patternType="solid">
        <fgColor rgb="FF3B4E22"/>
        <bgColor indexed="64"/>
      </patternFill>
    </fill>
    <fill>
      <patternFill patternType="solid">
        <fgColor rgb="FFF0F3D6"/>
        <bgColor indexed="64"/>
      </patternFill>
    </fill>
    <fill>
      <patternFill patternType="solid">
        <fgColor rgb="FFF6F8E8"/>
        <bgColor indexed="64"/>
      </patternFill>
    </fill>
    <fill>
      <patternFill patternType="solid">
        <fgColor rgb="FFF6F8E8"/>
        <bgColor rgb="FF000000"/>
      </patternFill>
    </fill>
    <fill>
      <patternFill patternType="solid">
        <fgColor rgb="FFFFF2CC"/>
        <bgColor indexed="64"/>
      </patternFill>
    </fill>
    <fill>
      <patternFill patternType="solid">
        <fgColor rgb="FF762A78"/>
        <bgColor indexed="64"/>
      </patternFill>
    </fill>
    <fill>
      <patternFill patternType="solid">
        <fgColor rgb="FFF4E5FB"/>
        <bgColor indexed="64"/>
      </patternFill>
    </fill>
    <fill>
      <patternFill patternType="solid">
        <fgColor rgb="FFE6B7E7"/>
        <bgColor indexed="64"/>
      </patternFill>
    </fill>
    <fill>
      <patternFill patternType="solid">
        <fgColor rgb="FFAA3DAD"/>
        <bgColor indexed="64"/>
      </patternFill>
    </fill>
    <fill>
      <patternFill patternType="solid">
        <fgColor rgb="FFD793D9"/>
        <bgColor indexed="64"/>
      </patternFill>
    </fill>
    <fill>
      <patternFill patternType="solid">
        <fgColor rgb="FFECD0F8"/>
        <bgColor indexed="64"/>
      </patternFill>
    </fill>
    <fill>
      <patternFill patternType="solid">
        <fgColor rgb="FFF1D6F2"/>
        <bgColor indexed="64"/>
      </patternFill>
    </fill>
    <fill>
      <patternFill patternType="solid">
        <fgColor rgb="FFF2D9F3"/>
        <bgColor indexed="64"/>
      </patternFill>
    </fill>
    <fill>
      <patternFill patternType="solid">
        <fgColor rgb="FF313F1D"/>
        <bgColor indexed="64"/>
      </patternFill>
    </fill>
    <fill>
      <patternFill patternType="solid">
        <fgColor rgb="FFE5EAC0"/>
        <bgColor indexed="64"/>
      </patternFill>
    </fill>
    <fill>
      <patternFill patternType="solid">
        <fgColor rgb="FFF5F7E5"/>
        <bgColor indexed="64"/>
      </patternFill>
    </fill>
  </fills>
  <borders count="2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top style="medium">
        <color indexed="64"/>
      </top>
      <bottom/>
      <diagonal/>
    </border>
    <border>
      <left/>
      <right/>
      <top style="medium">
        <color indexed="64"/>
      </top>
      <bottom/>
      <diagonal/>
    </border>
    <border>
      <left/>
      <right style="thin">
        <color theme="0" tint="-0.24994659260841701"/>
      </right>
      <top style="medium">
        <color indexed="64"/>
      </top>
      <bottom/>
      <diagonal/>
    </border>
    <border>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style="thin">
        <color theme="0" tint="-0.24994659260841701"/>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top style="thin">
        <color theme="0" tint="-0.34998626667073579"/>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style="medium">
        <color indexed="64"/>
      </top>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bottom style="thin">
        <color theme="0" tint="-0.24994659260841701"/>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style="thin">
        <color theme="0" tint="-0.24994659260841701"/>
      </left>
      <right style="thick">
        <color indexed="64"/>
      </right>
      <top style="medium">
        <color indexed="64"/>
      </top>
      <bottom/>
      <diagonal/>
    </border>
    <border>
      <left style="thin">
        <color theme="0" tint="-0.24994659260841701"/>
      </left>
      <right style="thick">
        <color indexed="64"/>
      </right>
      <top/>
      <bottom/>
      <diagonal/>
    </border>
    <border>
      <left style="thin">
        <color theme="0" tint="-0.24994659260841701"/>
      </left>
      <right style="thick">
        <color indexed="64"/>
      </right>
      <top/>
      <bottom style="thin">
        <color theme="0" tint="-0.24994659260841701"/>
      </bottom>
      <diagonal/>
    </border>
    <border>
      <left style="thin">
        <color theme="0" tint="-0.24994659260841701"/>
      </left>
      <right style="thick">
        <color indexed="64"/>
      </right>
      <top style="thin">
        <color theme="0" tint="-0.24994659260841701"/>
      </top>
      <bottom/>
      <diagonal/>
    </border>
    <border>
      <left style="thin">
        <color theme="0" tint="-0.24994659260841701"/>
      </left>
      <right style="thin">
        <color theme="0" tint="-0.24994659260841701"/>
      </right>
      <top/>
      <bottom style="thick">
        <color indexed="64"/>
      </bottom>
      <diagonal/>
    </border>
    <border>
      <left style="thin">
        <color theme="0" tint="-0.24994659260841701"/>
      </left>
      <right/>
      <top/>
      <bottom style="thick">
        <color indexed="64"/>
      </bottom>
      <diagonal/>
    </border>
    <border>
      <left/>
      <right/>
      <top/>
      <bottom style="thick">
        <color indexed="64"/>
      </bottom>
      <diagonal/>
    </border>
    <border>
      <left/>
      <right style="thin">
        <color theme="0" tint="-0.24994659260841701"/>
      </right>
      <top/>
      <bottom style="thick">
        <color indexed="64"/>
      </bottom>
      <diagonal/>
    </border>
    <border>
      <left style="thin">
        <color theme="0" tint="-0.24994659260841701"/>
      </left>
      <right style="thick">
        <color indexed="64"/>
      </right>
      <top/>
      <bottom style="thick">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medium">
        <color indexed="64"/>
      </top>
      <bottom/>
      <diagonal/>
    </border>
    <border>
      <left style="thin">
        <color theme="0" tint="-0.34998626667073579"/>
      </left>
      <right/>
      <top/>
      <bottom style="thin">
        <color theme="0" tint="-0.34998626667073579"/>
      </bottom>
      <diagonal/>
    </border>
    <border>
      <left style="medium">
        <color indexed="64"/>
      </left>
      <right style="medium">
        <color indexed="64"/>
      </right>
      <top/>
      <bottom style="medium">
        <color indexed="64"/>
      </bottom>
      <diagonal/>
    </border>
    <border>
      <left style="thin">
        <color theme="0" tint="-0.34998626667073579"/>
      </left>
      <right/>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medium">
        <color indexed="64"/>
      </left>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bottom style="thin">
        <color theme="0" tint="-0.24994659260841701"/>
      </bottom>
      <diagonal/>
    </border>
    <border>
      <left style="medium">
        <color indexed="64"/>
      </left>
      <right style="thin">
        <color theme="0" tint="-0.34998626667073579"/>
      </right>
      <top style="thin">
        <color theme="0" tint="-0.24994659260841701"/>
      </top>
      <bottom style="medium">
        <color indexed="64"/>
      </bottom>
      <diagonal/>
    </border>
    <border>
      <left style="thin">
        <color theme="0" tint="-0.34998626667073579"/>
      </left>
      <right style="medium">
        <color indexed="64"/>
      </right>
      <top style="thin">
        <color theme="0" tint="-0.24994659260841701"/>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style="thin">
        <color rgb="FFBFBFBF"/>
      </right>
      <top style="medium">
        <color indexed="64"/>
      </top>
      <bottom style="thin">
        <color rgb="FFBFBFBF"/>
      </bottom>
      <diagonal/>
    </border>
    <border>
      <left style="thin">
        <color rgb="FFBFBFBF"/>
      </left>
      <right/>
      <top style="medium">
        <color indexed="64"/>
      </top>
      <bottom style="medium">
        <color indexed="64"/>
      </bottom>
      <diagonal/>
    </border>
    <border>
      <left style="thin">
        <color rgb="FFBFBFBF"/>
      </left>
      <right/>
      <top style="medium">
        <color indexed="64"/>
      </top>
      <bottom style="thin">
        <color rgb="FFBFBFBF"/>
      </bottom>
      <diagonal/>
    </border>
    <border>
      <left/>
      <right/>
      <top style="medium">
        <color indexed="64"/>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medium">
        <color indexed="64"/>
      </right>
      <top style="medium">
        <color indexed="64"/>
      </top>
      <bottom style="thin">
        <color rgb="FFBFBFBF"/>
      </bottom>
      <diagonal/>
    </border>
    <border>
      <left style="medium">
        <color indexed="64"/>
      </left>
      <right style="thin">
        <color rgb="FFBFBFBF"/>
      </right>
      <top style="thin">
        <color rgb="FFBFBFBF"/>
      </top>
      <bottom style="medium">
        <color indexed="64"/>
      </bottom>
      <diagonal/>
    </border>
    <border>
      <left style="thin">
        <color rgb="FFBFBFBF"/>
      </left>
      <right/>
      <top style="thin">
        <color rgb="FFBFBFBF"/>
      </top>
      <bottom style="medium">
        <color indexed="64"/>
      </bottom>
      <diagonal/>
    </border>
    <border>
      <left/>
      <right/>
      <top style="thin">
        <color rgb="FFBFBFBF"/>
      </top>
      <bottom style="medium">
        <color indexed="64"/>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style="medium">
        <color indexed="64"/>
      </right>
      <top style="medium">
        <color indexed="64"/>
      </top>
      <bottom style="thin">
        <color rgb="FFBFBFBF"/>
      </bottom>
      <diagonal/>
    </border>
    <border>
      <left style="medium">
        <color indexed="64"/>
      </left>
      <right style="medium">
        <color indexed="64"/>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medium">
        <color indexed="64"/>
      </left>
      <right style="medium">
        <color indexed="64"/>
      </right>
      <top style="thin">
        <color rgb="FFBFBFBF"/>
      </top>
      <bottom style="medium">
        <color indexed="64"/>
      </bottom>
      <diagonal/>
    </border>
    <border>
      <left/>
      <right style="thin">
        <color rgb="FFBFBFBF"/>
      </right>
      <top style="thin">
        <color rgb="FFBFBFBF"/>
      </top>
      <bottom style="medium">
        <color indexed="64"/>
      </bottom>
      <diagonal/>
    </border>
    <border>
      <left style="medium">
        <color indexed="64"/>
      </left>
      <right/>
      <top style="medium">
        <color indexed="64"/>
      </top>
      <bottom style="thin">
        <color rgb="FFBFBFBF"/>
      </bottom>
      <diagonal/>
    </border>
    <border>
      <left style="thin">
        <color rgb="FFBFBFBF"/>
      </left>
      <right style="medium">
        <color indexed="64"/>
      </right>
      <top style="medium">
        <color indexed="64"/>
      </top>
      <bottom/>
      <diagonal/>
    </border>
    <border>
      <left style="medium">
        <color indexed="64"/>
      </left>
      <right/>
      <top style="thin">
        <color rgb="FFBFBFBF"/>
      </top>
      <bottom style="medium">
        <color indexed="64"/>
      </bottom>
      <diagonal/>
    </border>
    <border>
      <left style="thin">
        <color rgb="FFBFBFBF"/>
      </left>
      <right style="medium">
        <color indexed="64"/>
      </right>
      <top/>
      <bottom style="medium">
        <color indexed="64"/>
      </bottom>
      <diagonal/>
    </border>
    <border>
      <left/>
      <right style="medium">
        <color indexed="64"/>
      </right>
      <top style="medium">
        <color indexed="64"/>
      </top>
      <bottom style="thin">
        <color rgb="FFBFBFBF"/>
      </bottom>
      <diagonal/>
    </border>
    <border>
      <left style="medium">
        <color indexed="64"/>
      </left>
      <right style="thin">
        <color rgb="FFBFBFBF"/>
      </right>
      <top style="thin">
        <color rgb="FFBFBFBF"/>
      </top>
      <bottom style="thin">
        <color rgb="FFBFBFBF"/>
      </bottom>
      <diagonal/>
    </border>
    <border>
      <left/>
      <right/>
      <top style="thin">
        <color rgb="FFBFBFBF"/>
      </top>
      <bottom style="thin">
        <color rgb="FFBFBFBF"/>
      </bottom>
      <diagonal/>
    </border>
    <border>
      <left/>
      <right style="medium">
        <color indexed="64"/>
      </right>
      <top style="thin">
        <color rgb="FFBFBFBF"/>
      </top>
      <bottom style="thin">
        <color rgb="FFBFBFBF"/>
      </bottom>
      <diagonal/>
    </border>
    <border>
      <left/>
      <right style="medium">
        <color indexed="64"/>
      </right>
      <top style="thin">
        <color rgb="FFBFBFBF"/>
      </top>
      <bottom style="medium">
        <color indexed="64"/>
      </bottom>
      <diagonal/>
    </border>
    <border>
      <left style="medium">
        <color indexed="64"/>
      </left>
      <right style="thin">
        <color theme="0" tint="-0.24994659260841701"/>
      </right>
      <top style="medium">
        <color indexed="64"/>
      </top>
      <bottom style="thin">
        <color rgb="FFBFBFBF"/>
      </bottom>
      <diagonal/>
    </border>
    <border>
      <left style="thin">
        <color theme="0" tint="-0.24994659260841701"/>
      </left>
      <right style="thin">
        <color theme="0" tint="-0.24994659260841701"/>
      </right>
      <top style="medium">
        <color indexed="64"/>
      </top>
      <bottom style="thin">
        <color rgb="FFBFBFBF"/>
      </bottom>
      <diagonal/>
    </border>
    <border>
      <left style="thin">
        <color theme="0" tint="-0.24994659260841701"/>
      </left>
      <right style="medium">
        <color indexed="64"/>
      </right>
      <top style="medium">
        <color indexed="64"/>
      </top>
      <bottom style="thin">
        <color rgb="FFBFBFBF"/>
      </bottom>
      <diagonal/>
    </border>
    <border>
      <left style="medium">
        <color indexed="64"/>
      </left>
      <right style="medium">
        <color indexed="64"/>
      </right>
      <top/>
      <bottom/>
      <diagonal/>
    </border>
    <border>
      <left style="medium">
        <color indexed="64"/>
      </left>
      <right style="medium">
        <color indexed="64"/>
      </right>
      <top style="thin">
        <color theme="0" tint="-0.24994659260841701"/>
      </top>
      <bottom/>
      <diagonal/>
    </border>
    <border>
      <left style="medium">
        <color indexed="64"/>
      </left>
      <right style="thin">
        <color rgb="FFBFBFBF"/>
      </right>
      <top style="medium">
        <color indexed="64"/>
      </top>
      <bottom/>
      <diagonal/>
    </border>
    <border>
      <left style="medium">
        <color indexed="64"/>
      </left>
      <right style="thin">
        <color rgb="FFBFBFBF"/>
      </right>
      <top/>
      <bottom style="thin">
        <color rgb="FFBFBFBF"/>
      </bottom>
      <diagonal/>
    </border>
    <border>
      <left style="thin">
        <color rgb="FFBFBFBF"/>
      </left>
      <right style="thin">
        <color rgb="FFBFBFBF"/>
      </right>
      <top style="medium">
        <color indexed="64"/>
      </top>
      <bottom/>
      <diagonal/>
    </border>
    <border>
      <left style="thin">
        <color rgb="FFBFBFBF"/>
      </left>
      <right style="thin">
        <color rgb="FFBFBFBF"/>
      </right>
      <top/>
      <bottom style="thin">
        <color rgb="FFBFBFBF"/>
      </bottom>
      <diagonal/>
    </border>
    <border>
      <left style="thin">
        <color rgb="FFBFBFBF"/>
      </left>
      <right style="medium">
        <color indexed="64"/>
      </right>
      <top/>
      <bottom style="thin">
        <color rgb="FFBFBFBF"/>
      </bottom>
      <diagonal/>
    </border>
    <border>
      <left style="medium">
        <color indexed="64"/>
      </left>
      <right style="thin">
        <color rgb="FFBFBFBF"/>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
      <left/>
      <right style="medium">
        <color indexed="64"/>
      </right>
      <top/>
      <bottom style="thin">
        <color theme="0" tint="-0.2499465926084170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top style="medium">
        <color indexed="64"/>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thin">
        <color theme="0" tint="-0.14996795556505021"/>
      </left>
      <right/>
      <top style="medium">
        <color indexed="64"/>
      </top>
      <bottom/>
      <diagonal/>
    </border>
    <border>
      <left/>
      <right style="thin">
        <color theme="0" tint="-0.14996795556505021"/>
      </right>
      <top style="medium">
        <color indexed="64"/>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rgb="FFBFBFBF"/>
      </left>
      <right/>
      <top style="medium">
        <color indexed="64"/>
      </top>
      <bottom/>
      <diagonal/>
    </border>
    <border>
      <left/>
      <right style="thin">
        <color rgb="FFBFBFBF"/>
      </right>
      <top style="medium">
        <color indexed="64"/>
      </top>
      <bottom/>
      <diagonal/>
    </border>
    <border>
      <left style="thick">
        <color indexed="64"/>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rgb="FFBFBFBF"/>
      </right>
      <top style="medium">
        <color indexed="64"/>
      </top>
      <bottom style="thin">
        <color rgb="FFBFBFBF"/>
      </bottom>
      <diagonal/>
    </border>
    <border>
      <left style="thin">
        <color rgb="FFBFBFBF"/>
      </left>
      <right style="thick">
        <color indexed="64"/>
      </right>
      <top style="medium">
        <color indexed="64"/>
      </top>
      <bottom style="thin">
        <color rgb="FFBFBFBF"/>
      </bottom>
      <diagonal/>
    </border>
    <border>
      <left style="thick">
        <color indexed="64"/>
      </left>
      <right style="thin">
        <color rgb="FFBFBFBF"/>
      </right>
      <top style="thin">
        <color rgb="FFBFBFBF"/>
      </top>
      <bottom style="thick">
        <color indexed="64"/>
      </bottom>
      <diagonal/>
    </border>
    <border>
      <left style="thin">
        <color rgb="FFBFBFBF"/>
      </left>
      <right/>
      <top style="thin">
        <color rgb="FFBFBFBF"/>
      </top>
      <bottom style="thick">
        <color indexed="64"/>
      </bottom>
      <diagonal/>
    </border>
    <border>
      <left/>
      <right style="medium">
        <color indexed="64"/>
      </right>
      <top style="thin">
        <color rgb="FFBFBFBF"/>
      </top>
      <bottom style="thick">
        <color indexed="64"/>
      </bottom>
      <diagonal/>
    </border>
    <border>
      <left style="medium">
        <color indexed="64"/>
      </left>
      <right style="medium">
        <color indexed="64"/>
      </right>
      <top/>
      <bottom style="thick">
        <color indexed="64"/>
      </bottom>
      <diagonal/>
    </border>
    <border>
      <left style="medium">
        <color indexed="64"/>
      </left>
      <right style="thin">
        <color rgb="FFBFBFBF"/>
      </right>
      <top style="thin">
        <color rgb="FFBFBFBF"/>
      </top>
      <bottom style="thick">
        <color indexed="64"/>
      </bottom>
      <diagonal/>
    </border>
    <border>
      <left style="thin">
        <color rgb="FFBFBFBF"/>
      </left>
      <right style="thin">
        <color rgb="FFBFBFBF"/>
      </right>
      <top style="thin">
        <color rgb="FFBFBFBF"/>
      </top>
      <bottom style="thick">
        <color indexed="64"/>
      </bottom>
      <diagonal/>
    </border>
    <border>
      <left style="thin">
        <color rgb="FFBFBFBF"/>
      </left>
      <right/>
      <top/>
      <bottom style="thick">
        <color indexed="64"/>
      </bottom>
      <diagonal/>
    </border>
    <border>
      <left/>
      <right style="medium">
        <color indexed="64"/>
      </right>
      <top/>
      <bottom style="thick">
        <color indexed="64"/>
      </bottom>
      <diagonal/>
    </border>
    <border>
      <left/>
      <right style="thin">
        <color rgb="FFBFBFBF"/>
      </right>
      <top/>
      <bottom style="thick">
        <color indexed="64"/>
      </bottom>
      <diagonal/>
    </border>
    <border>
      <left style="thin">
        <color rgb="FFBFBFBF"/>
      </left>
      <right style="thick">
        <color indexed="64"/>
      </right>
      <top style="thin">
        <color rgb="FFBFBFBF"/>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style="medium">
        <color indexed="64"/>
      </left>
      <right style="thin">
        <color theme="0" tint="-0.24994659260841701"/>
      </right>
      <top style="thin">
        <color theme="0" tint="-0.24994659260841701"/>
      </top>
      <bottom style="thick">
        <color indexed="64"/>
      </bottom>
      <diagonal/>
    </border>
    <border>
      <left style="medium">
        <color indexed="64"/>
      </left>
      <right style="medium">
        <color indexed="64"/>
      </right>
      <top style="thin">
        <color theme="0" tint="-0.24994659260841701"/>
      </top>
      <bottom style="thick">
        <color indexed="64"/>
      </bottom>
      <diagonal/>
    </border>
    <border>
      <left/>
      <right/>
      <top style="thin">
        <color rgb="FFBFBFBF"/>
      </top>
      <bottom style="thick">
        <color indexed="64"/>
      </bottom>
      <diagonal/>
    </border>
    <border>
      <left style="thin">
        <color rgb="FFBFBFBF"/>
      </left>
      <right style="medium">
        <color indexed="64"/>
      </right>
      <top style="thin">
        <color rgb="FFBFBFBF"/>
      </top>
      <bottom style="thick">
        <color indexed="64"/>
      </bottom>
      <diagonal/>
    </border>
    <border>
      <left style="thin">
        <color theme="0" tint="-0.14996795556505021"/>
      </left>
      <right style="thick">
        <color indexed="64"/>
      </right>
      <top style="medium">
        <color indexed="64"/>
      </top>
      <bottom style="thin">
        <color theme="0" tint="-0.14996795556505021"/>
      </bottom>
      <diagonal/>
    </border>
    <border>
      <left style="thin">
        <color theme="0" tint="-0.14996795556505021"/>
      </left>
      <right style="thick">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ck">
        <color indexed="64"/>
      </bottom>
      <diagonal/>
    </border>
    <border>
      <left style="thin">
        <color theme="0" tint="-0.14996795556505021"/>
      </left>
      <right/>
      <top/>
      <bottom style="thick">
        <color indexed="64"/>
      </bottom>
      <diagonal/>
    </border>
    <border>
      <left/>
      <right style="thin">
        <color theme="0" tint="-0.14996795556505021"/>
      </right>
      <top/>
      <bottom style="thick">
        <color indexed="64"/>
      </bottom>
      <diagonal/>
    </border>
    <border>
      <left style="medium">
        <color indexed="64"/>
      </left>
      <right style="medium">
        <color indexed="64"/>
      </right>
      <top style="thin">
        <color theme="0" tint="-0.14996795556505021"/>
      </top>
      <bottom style="thick">
        <color indexed="64"/>
      </bottom>
      <diagonal/>
    </border>
    <border>
      <left/>
      <right style="thin">
        <color theme="0" tint="-0.14996795556505021"/>
      </right>
      <top style="thin">
        <color theme="0" tint="-0.14996795556505021"/>
      </top>
      <bottom style="thick">
        <color indexed="64"/>
      </bottom>
      <diagonal/>
    </border>
    <border>
      <left style="thin">
        <color theme="0" tint="-0.14996795556505021"/>
      </left>
      <right style="thick">
        <color indexed="64"/>
      </right>
      <top style="thin">
        <color theme="0" tint="-0.14996795556505021"/>
      </top>
      <bottom style="thick">
        <color indexed="64"/>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ck">
        <color indexed="64"/>
      </bottom>
      <diagonal/>
    </border>
    <border>
      <left/>
      <right/>
      <top style="thin">
        <color theme="0" tint="-0.24994659260841701"/>
      </top>
      <bottom style="thick">
        <color indexed="64"/>
      </bottom>
      <diagonal/>
    </border>
    <border>
      <left/>
      <right style="medium">
        <color indexed="64"/>
      </right>
      <top style="thin">
        <color theme="0" tint="-0.24994659260841701"/>
      </top>
      <bottom style="thick">
        <color indexed="64"/>
      </bottom>
      <diagonal/>
    </border>
    <border>
      <left/>
      <right style="thin">
        <color theme="0" tint="-0.24994659260841701"/>
      </right>
      <top style="medium">
        <color indexed="64"/>
      </top>
      <bottom style="medium">
        <color indexed="64"/>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top style="medium">
        <color indexed="64"/>
      </top>
      <bottom style="medium">
        <color indexed="64"/>
      </bottom>
      <diagonal/>
    </border>
    <border>
      <left/>
      <right style="thick">
        <color indexed="64"/>
      </right>
      <top/>
      <bottom/>
      <diagonal/>
    </border>
    <border>
      <left/>
      <right style="thick">
        <color indexed="64"/>
      </right>
      <top/>
      <bottom style="thin">
        <color theme="0" tint="-0.24994659260841701"/>
      </bottom>
      <diagonal/>
    </border>
    <border>
      <left/>
      <right style="thick">
        <color indexed="64"/>
      </right>
      <top style="thin">
        <color theme="0" tint="-0.24994659260841701"/>
      </top>
      <bottom/>
      <diagonal/>
    </border>
    <border>
      <left/>
      <right style="thick">
        <color indexed="64"/>
      </right>
      <top/>
      <bottom style="thick">
        <color indexed="64"/>
      </bottom>
      <diagonal/>
    </border>
    <border>
      <left style="medium">
        <color indexed="64"/>
      </left>
      <right style="thin">
        <color theme="0" tint="-0.24994659260841701"/>
      </right>
      <top/>
      <bottom/>
      <diagonal/>
    </border>
    <border>
      <left style="medium">
        <color indexed="64"/>
      </left>
      <right style="thin">
        <color theme="0" tint="-0.24994659260841701"/>
      </right>
      <top/>
      <bottom style="thick">
        <color indexed="64"/>
      </bottom>
      <diagonal/>
    </border>
    <border>
      <left style="medium">
        <color indexed="64"/>
      </left>
      <right style="thin">
        <color theme="0" tint="-0.24994659260841701"/>
      </right>
      <top style="thick">
        <color indexed="64"/>
      </top>
      <bottom style="thin">
        <color theme="0" tint="-0.24994659260841701"/>
      </bottom>
      <diagonal/>
    </border>
    <border>
      <left style="thin">
        <color theme="0" tint="-0.24994659260841701"/>
      </left>
      <right/>
      <top style="thick">
        <color indexed="64"/>
      </top>
      <bottom/>
      <diagonal/>
    </border>
    <border>
      <left style="medium">
        <color indexed="64"/>
      </left>
      <right style="medium">
        <color indexed="64"/>
      </right>
      <top style="thick">
        <color indexed="64"/>
      </top>
      <bottom/>
      <diagonal/>
    </border>
    <border>
      <left style="medium">
        <color indexed="64"/>
      </left>
      <right style="thin">
        <color theme="0" tint="-0.24994659260841701"/>
      </right>
      <top style="thick">
        <color indexed="64"/>
      </top>
      <bottom/>
      <diagonal/>
    </border>
    <border>
      <left/>
      <right style="thin">
        <color theme="0" tint="-0.24994659260841701"/>
      </right>
      <top style="thick">
        <color indexed="64"/>
      </top>
      <bottom/>
      <diagonal/>
    </border>
    <border>
      <left style="medium">
        <color indexed="64"/>
      </left>
      <right/>
      <top style="thick">
        <color indexed="64"/>
      </top>
      <bottom style="medium">
        <color indexed="64"/>
      </bottom>
      <diagonal/>
    </border>
    <border>
      <left/>
      <right style="thin">
        <color theme="0" tint="-0.24994659260841701"/>
      </right>
      <top style="thick">
        <color indexed="64"/>
      </top>
      <bottom style="medium">
        <color indexed="64"/>
      </bottom>
      <diagonal/>
    </border>
    <border>
      <left style="thin">
        <color theme="0" tint="-0.24994659260841701"/>
      </left>
      <right/>
      <top style="thick">
        <color indexed="64"/>
      </top>
      <bottom style="medium">
        <color indexed="64"/>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theme="0" tint="-0.24994659260841701"/>
      </top>
      <bottom/>
      <diagonal/>
    </border>
  </borders>
  <cellStyleXfs count="1">
    <xf numFmtId="0" fontId="0" fillId="0" borderId="0"/>
  </cellStyleXfs>
  <cellXfs count="1289">
    <xf numFmtId="0" fontId="0" fillId="0" borderId="0" xfId="0"/>
    <xf numFmtId="0" fontId="0" fillId="0" borderId="0" xfId="0" applyAlignment="1">
      <alignment horizontal="center" vertical="center" wrapText="1"/>
    </xf>
    <xf numFmtId="0" fontId="0" fillId="0" borderId="8" xfId="0" applyBorder="1" applyAlignment="1">
      <alignment horizontal="left" vertical="center" wrapText="1"/>
    </xf>
    <xf numFmtId="0" fontId="5" fillId="0" borderId="8" xfId="0" applyFont="1" applyBorder="1" applyAlignment="1">
      <alignment horizontal="left" vertical="center"/>
    </xf>
    <xf numFmtId="164" fontId="6" fillId="0" borderId="9" xfId="0" applyNumberFormat="1" applyFont="1" applyBorder="1" applyAlignment="1">
      <alignment horizontal="center" vertical="center"/>
    </xf>
    <xf numFmtId="0" fontId="0" fillId="0" borderId="11" xfId="0" applyBorder="1" applyAlignment="1">
      <alignment horizontal="left" vertical="center" wrapText="1"/>
    </xf>
    <xf numFmtId="164" fontId="6" fillId="0" borderId="12" xfId="0" applyNumberFormat="1" applyFont="1" applyBorder="1" applyAlignment="1">
      <alignment horizontal="center" vertical="center"/>
    </xf>
    <xf numFmtId="0" fontId="0" fillId="0" borderId="14" xfId="0" applyBorder="1" applyAlignment="1">
      <alignment horizontal="left" vertical="center" wrapText="1"/>
    </xf>
    <xf numFmtId="0" fontId="5" fillId="0" borderId="14" xfId="0" applyFont="1" applyBorder="1" applyAlignment="1">
      <alignment horizontal="left" vertical="center"/>
    </xf>
    <xf numFmtId="164" fontId="6" fillId="0" borderId="15" xfId="0" applyNumberFormat="1" applyFont="1" applyBorder="1" applyAlignment="1">
      <alignment horizontal="center" vertical="center"/>
    </xf>
    <xf numFmtId="0" fontId="0" fillId="0" borderId="0" xfId="0" applyAlignment="1">
      <alignment vertical="center"/>
    </xf>
    <xf numFmtId="0" fontId="6" fillId="9" borderId="7"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3"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11" xfId="0" applyFont="1" applyFill="1" applyBorder="1" applyAlignment="1">
      <alignment horizontal="center" vertical="center"/>
    </xf>
    <xf numFmtId="0" fontId="7" fillId="10" borderId="14"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0" fillId="6" borderId="1" xfId="0" applyFill="1" applyBorder="1"/>
    <xf numFmtId="0" fontId="8" fillId="8" borderId="1" xfId="0" applyFont="1" applyFill="1" applyBorder="1" applyAlignment="1">
      <alignment horizontal="center" vertical="center"/>
    </xf>
    <xf numFmtId="0" fontId="8" fillId="8" borderId="16" xfId="0" applyFont="1" applyFill="1" applyBorder="1" applyAlignment="1">
      <alignment horizontal="left" vertical="center"/>
    </xf>
    <xf numFmtId="0" fontId="8" fillId="8" borderId="2"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23" fillId="0" borderId="179" xfId="0" applyFont="1" applyBorder="1" applyAlignment="1" applyProtection="1">
      <alignment horizontal="center" vertical="center"/>
      <protection locked="0"/>
    </xf>
    <xf numFmtId="0" fontId="23" fillId="0" borderId="182" xfId="0" applyFont="1" applyBorder="1" applyAlignment="1" applyProtection="1">
      <alignment horizontal="center" vertical="center"/>
      <protection locked="0"/>
    </xf>
    <xf numFmtId="0" fontId="27" fillId="0" borderId="183" xfId="0" applyFont="1" applyBorder="1" applyAlignment="1" applyProtection="1">
      <alignment horizontal="center" vertical="center"/>
      <protection locked="0"/>
    </xf>
    <xf numFmtId="164" fontId="27" fillId="0" borderId="184" xfId="0" applyNumberFormat="1" applyFont="1" applyBorder="1" applyAlignment="1" applyProtection="1">
      <alignment horizontal="center" vertical="center"/>
      <protection locked="0"/>
    </xf>
    <xf numFmtId="2" fontId="27" fillId="0" borderId="183" xfId="0" applyNumberFormat="1"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164" fontId="27" fillId="0" borderId="188" xfId="0" applyNumberFormat="1" applyFont="1" applyBorder="1" applyAlignment="1" applyProtection="1">
      <alignment horizontal="center" vertical="center"/>
      <protection locked="0"/>
    </xf>
    <xf numFmtId="164" fontId="27" fillId="41" borderId="195" xfId="0" applyNumberFormat="1" applyFont="1" applyFill="1" applyBorder="1" applyAlignment="1" applyProtection="1">
      <alignment horizontal="center" vertical="center"/>
      <protection locked="0"/>
    </xf>
    <xf numFmtId="164" fontId="27" fillId="30" borderId="184" xfId="0" applyNumberFormat="1" applyFont="1" applyFill="1" applyBorder="1" applyAlignment="1" applyProtection="1">
      <alignment horizontal="center" vertical="center"/>
      <protection locked="0"/>
    </xf>
    <xf numFmtId="0" fontId="9" fillId="0" borderId="0" xfId="0" applyFont="1"/>
    <xf numFmtId="0" fontId="18" fillId="0" borderId="0" xfId="0" applyFont="1"/>
    <xf numFmtId="0" fontId="18" fillId="53" borderId="0" xfId="0" applyFont="1" applyFill="1"/>
    <xf numFmtId="0" fontId="12" fillId="0" borderId="49" xfId="0" applyFont="1" applyBorder="1" applyAlignment="1">
      <alignment horizontal="center" vertical="center" wrapText="1"/>
    </xf>
    <xf numFmtId="0" fontId="33" fillId="53" borderId="0" xfId="0" applyFont="1" applyFill="1"/>
    <xf numFmtId="0" fontId="12" fillId="0" borderId="3" xfId="0" applyFont="1" applyBorder="1" applyAlignment="1">
      <alignment horizontal="center" vertical="center" wrapText="1"/>
    </xf>
    <xf numFmtId="0" fontId="12" fillId="0" borderId="46" xfId="0" applyFont="1" applyBorder="1" applyAlignment="1">
      <alignment horizontal="center" vertical="center" wrapText="1"/>
    </xf>
    <xf numFmtId="49" fontId="23" fillId="31" borderId="177" xfId="0" applyNumberFormat="1" applyFont="1" applyFill="1" applyBorder="1" applyAlignment="1">
      <alignment horizontal="center" vertical="center" wrapText="1"/>
    </xf>
    <xf numFmtId="49" fontId="19" fillId="31" borderId="177" xfId="0" applyNumberFormat="1" applyFont="1" applyFill="1" applyBorder="1" applyAlignment="1">
      <alignment horizontal="center" vertical="center" wrapText="1"/>
    </xf>
    <xf numFmtId="49" fontId="19" fillId="39" borderId="115" xfId="0" applyNumberFormat="1" applyFont="1" applyFill="1" applyBorder="1" applyAlignment="1">
      <alignment horizontal="center" vertical="center" wrapText="1"/>
    </xf>
    <xf numFmtId="49" fontId="19" fillId="51" borderId="104" xfId="0" applyNumberFormat="1" applyFont="1" applyFill="1" applyBorder="1" applyAlignment="1">
      <alignment horizontal="center" vertical="center" wrapText="1"/>
    </xf>
    <xf numFmtId="49" fontId="19" fillId="51" borderId="108" xfId="0" applyNumberFormat="1" applyFont="1" applyFill="1" applyBorder="1" applyAlignment="1">
      <alignment horizontal="center" vertical="center" wrapText="1"/>
    </xf>
    <xf numFmtId="0" fontId="19" fillId="31" borderId="104" xfId="0" applyFont="1" applyFill="1" applyBorder="1" applyAlignment="1">
      <alignment horizontal="center" vertical="center" wrapText="1"/>
    </xf>
    <xf numFmtId="0" fontId="19" fillId="31" borderId="108" xfId="0" applyFont="1" applyFill="1" applyBorder="1" applyAlignment="1">
      <alignment horizontal="center" vertical="center" wrapText="1"/>
    </xf>
    <xf numFmtId="0" fontId="19" fillId="31" borderId="178"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44" fillId="0" borderId="2" xfId="0" applyFont="1" applyBorder="1" applyAlignment="1">
      <alignment vertical="center" wrapText="1"/>
    </xf>
    <xf numFmtId="0" fontId="19" fillId="0" borderId="4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6" xfId="0" applyFont="1" applyBorder="1" applyAlignment="1">
      <alignment horizontal="center" vertical="center" wrapText="1"/>
    </xf>
    <xf numFmtId="0" fontId="33" fillId="53" borderId="49" xfId="0" applyFont="1" applyFill="1" applyBorder="1"/>
    <xf numFmtId="0" fontId="18" fillId="43" borderId="41" xfId="0" applyFont="1" applyFill="1" applyBorder="1"/>
    <xf numFmtId="0" fontId="18" fillId="43" borderId="50" xfId="0" applyFont="1" applyFill="1" applyBorder="1"/>
    <xf numFmtId="0" fontId="33" fillId="53" borderId="3" xfId="0" applyFont="1" applyFill="1" applyBorder="1"/>
    <xf numFmtId="0" fontId="18" fillId="2" borderId="0" xfId="0" applyFont="1" applyFill="1"/>
    <xf numFmtId="0" fontId="9" fillId="2" borderId="0" xfId="0" applyFont="1" applyFill="1"/>
    <xf numFmtId="0" fontId="18" fillId="43" borderId="0" xfId="0" applyFont="1" applyFill="1" applyAlignment="1">
      <alignment vertical="top" wrapText="1"/>
    </xf>
    <xf numFmtId="0" fontId="18" fillId="43" borderId="48" xfId="0" applyFont="1" applyFill="1" applyBorder="1"/>
    <xf numFmtId="0" fontId="19" fillId="14" borderId="78" xfId="0" applyFont="1" applyFill="1" applyBorder="1" applyAlignment="1">
      <alignment horizontal="center" vertical="center" wrapText="1"/>
    </xf>
    <xf numFmtId="164" fontId="12" fillId="20" borderId="78" xfId="0" applyNumberFormat="1" applyFont="1" applyFill="1" applyBorder="1" applyAlignment="1">
      <alignment horizontal="center" vertical="center" wrapText="1"/>
    </xf>
    <xf numFmtId="0" fontId="20" fillId="43" borderId="0" xfId="0" applyFont="1" applyFill="1" applyAlignment="1">
      <alignment vertical="center"/>
    </xf>
    <xf numFmtId="0" fontId="19" fillId="61" borderId="115" xfId="0" applyFont="1" applyFill="1" applyBorder="1" applyAlignment="1">
      <alignment horizontal="center" vertical="center"/>
    </xf>
    <xf numFmtId="49" fontId="19" fillId="52" borderId="131" xfId="0" applyNumberFormat="1" applyFont="1" applyFill="1" applyBorder="1" applyAlignment="1">
      <alignment horizontal="center" vertical="center" wrapText="1"/>
    </xf>
    <xf numFmtId="49" fontId="19" fillId="52" borderId="132" xfId="0" applyNumberFormat="1" applyFont="1" applyFill="1" applyBorder="1" applyAlignment="1">
      <alignment horizontal="center" vertical="center" wrapText="1"/>
    </xf>
    <xf numFmtId="164" fontId="18" fillId="52" borderId="116" xfId="0" applyNumberFormat="1" applyFont="1" applyFill="1" applyBorder="1" applyAlignment="1">
      <alignment horizontal="center" vertical="center"/>
    </xf>
    <xf numFmtId="164" fontId="18" fillId="2" borderId="117" xfId="0" applyNumberFormat="1" applyFont="1" applyFill="1" applyBorder="1" applyAlignment="1">
      <alignment horizontal="center" vertical="center"/>
    </xf>
    <xf numFmtId="164" fontId="18" fillId="2" borderId="118" xfId="0" applyNumberFormat="1" applyFont="1" applyFill="1" applyBorder="1" applyAlignment="1">
      <alignment horizontal="center" vertical="center"/>
    </xf>
    <xf numFmtId="164" fontId="18" fillId="2" borderId="119" xfId="0" applyNumberFormat="1" applyFont="1" applyFill="1" applyBorder="1" applyAlignment="1">
      <alignment horizontal="center" vertical="center"/>
    </xf>
    <xf numFmtId="0" fontId="19" fillId="32" borderId="116" xfId="0" applyFont="1" applyFill="1" applyBorder="1" applyAlignment="1">
      <alignment horizontal="center" vertical="center"/>
    </xf>
    <xf numFmtId="0" fontId="19" fillId="31" borderId="117" xfId="0" applyFont="1" applyFill="1" applyBorder="1" applyAlignment="1">
      <alignment horizontal="center" vertical="center"/>
    </xf>
    <xf numFmtId="0" fontId="19" fillId="31" borderId="118" xfId="0" applyFont="1" applyFill="1" applyBorder="1" applyAlignment="1">
      <alignment horizontal="center" vertical="center"/>
    </xf>
    <xf numFmtId="0" fontId="19" fillId="31" borderId="118" xfId="0" applyFont="1" applyFill="1" applyBorder="1" applyAlignment="1">
      <alignment horizontal="center" vertical="center" wrapText="1"/>
    </xf>
    <xf numFmtId="0" fontId="19" fillId="31" borderId="119" xfId="0" applyFont="1" applyFill="1" applyBorder="1" applyAlignment="1">
      <alignment horizontal="center" vertical="center" wrapText="1"/>
    </xf>
    <xf numFmtId="164" fontId="18" fillId="31" borderId="120" xfId="0" applyNumberFormat="1" applyFont="1" applyFill="1" applyBorder="1" applyAlignment="1">
      <alignment horizontal="center" vertical="center"/>
    </xf>
    <xf numFmtId="164" fontId="18" fillId="2" borderId="121" xfId="0" applyNumberFormat="1" applyFont="1" applyFill="1" applyBorder="1" applyAlignment="1">
      <alignment horizontal="center" vertical="center"/>
    </xf>
    <xf numFmtId="164" fontId="18" fillId="2" borderId="113" xfId="0" applyNumberFormat="1" applyFont="1" applyFill="1" applyBorder="1" applyAlignment="1">
      <alignment horizontal="center" vertical="center"/>
    </xf>
    <xf numFmtId="164" fontId="18" fillId="2" borderId="111" xfId="0" applyNumberFormat="1" applyFont="1" applyFill="1" applyBorder="1" applyAlignment="1">
      <alignment horizontal="center" vertical="center"/>
    </xf>
    <xf numFmtId="0" fontId="18" fillId="43" borderId="0" xfId="0" applyFont="1" applyFill="1"/>
    <xf numFmtId="14" fontId="13" fillId="20" borderId="1" xfId="0" applyNumberFormat="1" applyFont="1" applyFill="1" applyBorder="1" applyAlignment="1">
      <alignment horizontal="center" vertical="center" wrapText="1"/>
    </xf>
    <xf numFmtId="14" fontId="13" fillId="20" borderId="2" xfId="0" applyNumberFormat="1" applyFont="1" applyFill="1" applyBorder="1" applyAlignment="1">
      <alignment horizontal="center" vertical="center" wrapText="1"/>
    </xf>
    <xf numFmtId="0" fontId="19" fillId="58" borderId="35" xfId="0" applyFont="1" applyFill="1" applyBorder="1" applyAlignment="1">
      <alignment horizontal="center" vertical="center" wrapText="1"/>
    </xf>
    <xf numFmtId="0" fontId="19" fillId="20" borderId="35"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2" xfId="0" applyFont="1" applyBorder="1" applyAlignment="1">
      <alignment vertical="center" wrapText="1"/>
    </xf>
    <xf numFmtId="164" fontId="18" fillId="2" borderId="46" xfId="0" applyNumberFormat="1" applyFont="1" applyFill="1" applyBorder="1" applyAlignment="1">
      <alignment horizontal="center" vertical="center"/>
    </xf>
    <xf numFmtId="164" fontId="18" fillId="2" borderId="47" xfId="0" applyNumberFormat="1" applyFont="1" applyFill="1" applyBorder="1" applyAlignment="1">
      <alignment horizontal="center" vertical="center"/>
    </xf>
    <xf numFmtId="164" fontId="18" fillId="43" borderId="110" xfId="0" applyNumberFormat="1" applyFont="1" applyFill="1" applyBorder="1" applyAlignment="1">
      <alignment horizontal="center" vertical="center"/>
    </xf>
    <xf numFmtId="164" fontId="18" fillId="43" borderId="114" xfId="0" applyNumberFormat="1" applyFont="1" applyFill="1" applyBorder="1" applyAlignment="1">
      <alignment horizontal="center" vertical="center"/>
    </xf>
    <xf numFmtId="164" fontId="18" fillId="52" borderId="134" xfId="0" applyNumberFormat="1" applyFont="1" applyFill="1" applyBorder="1" applyAlignment="1">
      <alignment horizontal="center" vertical="center"/>
    </xf>
    <xf numFmtId="0" fontId="19" fillId="2" borderId="3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1" fillId="0" borderId="2" xfId="0" applyFont="1" applyBorder="1" applyAlignment="1">
      <alignment wrapText="1"/>
    </xf>
    <xf numFmtId="0" fontId="18" fillId="30" borderId="124" xfId="0" applyFont="1" applyFill="1" applyBorder="1" applyAlignment="1">
      <alignment horizontal="center" vertical="center"/>
    </xf>
    <xf numFmtId="10" fontId="18" fillId="30" borderId="113" xfId="0" applyNumberFormat="1" applyFont="1" applyFill="1" applyBorder="1" applyAlignment="1">
      <alignment horizontal="center" vertical="center"/>
    </xf>
    <xf numFmtId="10" fontId="18" fillId="43" borderId="120" xfId="0" applyNumberFormat="1" applyFont="1" applyFill="1" applyBorder="1" applyAlignment="1">
      <alignment horizontal="center" vertical="center"/>
    </xf>
    <xf numFmtId="14" fontId="13" fillId="14" borderId="1" xfId="0" applyNumberFormat="1" applyFont="1" applyFill="1" applyBorder="1" applyAlignment="1">
      <alignment horizontal="center" vertical="center" wrapText="1"/>
    </xf>
    <xf numFmtId="14" fontId="13" fillId="14" borderId="2" xfId="0" applyNumberFormat="1" applyFont="1" applyFill="1" applyBorder="1" applyAlignment="1">
      <alignment horizontal="center" vertical="center" wrapText="1"/>
    </xf>
    <xf numFmtId="0" fontId="19" fillId="21" borderId="35" xfId="0" applyFont="1" applyFill="1" applyBorder="1" applyAlignment="1">
      <alignment horizontal="center" vertical="center" wrapText="1"/>
    </xf>
    <xf numFmtId="164" fontId="18" fillId="62" borderId="46" xfId="0" applyNumberFormat="1" applyFont="1" applyFill="1" applyBorder="1" applyAlignment="1">
      <alignment horizontal="center" vertical="center"/>
    </xf>
    <xf numFmtId="164" fontId="18" fillId="36" borderId="13" xfId="0" applyNumberFormat="1" applyFont="1" applyFill="1" applyBorder="1" applyAlignment="1">
      <alignment horizontal="center" vertical="center"/>
    </xf>
    <xf numFmtId="164" fontId="19" fillId="37" borderId="14" xfId="0" applyNumberFormat="1" applyFont="1" applyFill="1" applyBorder="1" applyAlignment="1">
      <alignment horizontal="center" vertical="center"/>
    </xf>
    <xf numFmtId="164" fontId="18" fillId="52" borderId="14" xfId="0" applyNumberFormat="1" applyFont="1" applyFill="1" applyBorder="1" applyAlignment="1">
      <alignment horizontal="center" vertical="center"/>
    </xf>
    <xf numFmtId="164" fontId="19" fillId="51" borderId="15" xfId="0" applyNumberFormat="1" applyFont="1" applyFill="1" applyBorder="1" applyAlignment="1">
      <alignment horizontal="center" vertical="center"/>
    </xf>
    <xf numFmtId="0" fontId="34" fillId="2" borderId="3" xfId="0" applyFont="1" applyFill="1" applyBorder="1"/>
    <xf numFmtId="0" fontId="34" fillId="2" borderId="0" xfId="0" applyFont="1" applyFill="1"/>
    <xf numFmtId="164" fontId="18" fillId="57" borderId="141" xfId="0" applyNumberFormat="1" applyFont="1" applyFill="1" applyBorder="1" applyAlignment="1">
      <alignment horizontal="center" vertical="center"/>
    </xf>
    <xf numFmtId="164" fontId="18" fillId="56" borderId="2" xfId="0" applyNumberFormat="1" applyFont="1" applyFill="1" applyBorder="1" applyAlignment="1">
      <alignment horizontal="center" vertical="center"/>
    </xf>
    <xf numFmtId="164" fontId="18" fillId="57" borderId="142" xfId="0" applyNumberFormat="1" applyFont="1" applyFill="1" applyBorder="1" applyAlignment="1">
      <alignment horizontal="center" vertical="center"/>
    </xf>
    <xf numFmtId="164" fontId="9" fillId="56" borderId="35" xfId="0" applyNumberFormat="1" applyFont="1" applyFill="1" applyBorder="1" applyAlignment="1">
      <alignment horizontal="center" vertical="center"/>
    </xf>
    <xf numFmtId="0" fontId="18" fillId="43" borderId="46" xfId="0" applyFont="1" applyFill="1" applyBorder="1"/>
    <xf numFmtId="0" fontId="18" fillId="43" borderId="43" xfId="0" applyFont="1" applyFill="1" applyBorder="1"/>
    <xf numFmtId="14" fontId="35" fillId="2" borderId="43" xfId="0" applyNumberFormat="1" applyFont="1" applyFill="1" applyBorder="1"/>
    <xf numFmtId="0" fontId="18" fillId="43" borderId="47" xfId="0" applyFont="1" applyFill="1" applyBorder="1"/>
    <xf numFmtId="0" fontId="27" fillId="55" borderId="108" xfId="0" applyFont="1" applyFill="1" applyBorder="1" applyAlignment="1">
      <alignment horizontal="center" vertical="center" wrapText="1"/>
    </xf>
    <xf numFmtId="0" fontId="18" fillId="0" borderId="0" xfId="0" applyFont="1" applyAlignment="1">
      <alignment horizontal="center" vertical="center" wrapText="1"/>
    </xf>
    <xf numFmtId="0" fontId="27" fillId="55" borderId="118" xfId="0" applyFont="1" applyFill="1" applyBorder="1" applyAlignment="1">
      <alignment horizontal="center" vertical="center"/>
    </xf>
    <xf numFmtId="0" fontId="27" fillId="55" borderId="113" xfId="0" applyFont="1" applyFill="1" applyBorder="1" applyAlignment="1">
      <alignment horizontal="center" vertical="center"/>
    </xf>
    <xf numFmtId="0" fontId="21" fillId="0" borderId="2" xfId="0" applyFont="1" applyBorder="1" applyAlignment="1">
      <alignment horizontal="left" vertical="center" wrapText="1"/>
    </xf>
    <xf numFmtId="0" fontId="18" fillId="0" borderId="0" xfId="0" applyFont="1" applyAlignment="1">
      <alignment wrapText="1"/>
    </xf>
    <xf numFmtId="0" fontId="21" fillId="0" borderId="0" xfId="0" applyFont="1" applyAlignment="1">
      <alignment wrapText="1"/>
    </xf>
    <xf numFmtId="0" fontId="9" fillId="26" borderId="0" xfId="0" applyFont="1" applyFill="1"/>
    <xf numFmtId="0" fontId="9" fillId="26" borderId="0" xfId="0" applyFont="1" applyFill="1" applyAlignment="1">
      <alignment wrapText="1"/>
    </xf>
    <xf numFmtId="0" fontId="9" fillId="0" borderId="0" xfId="0" applyFont="1" applyAlignment="1">
      <alignment wrapText="1"/>
    </xf>
    <xf numFmtId="0" fontId="16" fillId="3" borderId="4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3"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43" xfId="0" applyFont="1" applyFill="1" applyBorder="1" applyAlignment="1">
      <alignment horizontal="center" vertical="center" wrapText="1"/>
    </xf>
    <xf numFmtId="164" fontId="9" fillId="26" borderId="0" xfId="0" applyNumberFormat="1" applyFont="1" applyFill="1"/>
    <xf numFmtId="1" fontId="42" fillId="2" borderId="13" xfId="0" applyNumberFormat="1" applyFont="1" applyFill="1" applyBorder="1" applyAlignment="1">
      <alignment horizontal="center" vertical="center"/>
    </xf>
    <xf numFmtId="2" fontId="42" fillId="2" borderId="32" xfId="0" applyNumberFormat="1" applyFont="1" applyFill="1" applyBorder="1" applyAlignment="1">
      <alignment horizontal="center" vertical="center"/>
    </xf>
    <xf numFmtId="2" fontId="42" fillId="2" borderId="14" xfId="0" applyNumberFormat="1" applyFont="1" applyFill="1" applyBorder="1" applyAlignment="1">
      <alignment horizontal="center" vertical="center"/>
    </xf>
    <xf numFmtId="2" fontId="42" fillId="2" borderId="44" xfId="0" applyNumberFormat="1" applyFont="1" applyFill="1" applyBorder="1" applyAlignment="1">
      <alignment horizontal="center" vertical="center"/>
    </xf>
    <xf numFmtId="1" fontId="16" fillId="2" borderId="45" xfId="0" applyNumberFormat="1" applyFont="1" applyFill="1" applyBorder="1" applyAlignment="1">
      <alignment horizontal="center" vertical="center"/>
    </xf>
    <xf numFmtId="10" fontId="42" fillId="2" borderId="23" xfId="0" applyNumberFormat="1" applyFont="1" applyFill="1" applyBorder="1" applyAlignment="1">
      <alignment horizontal="center" vertical="center"/>
    </xf>
    <xf numFmtId="10" fontId="42" fillId="2" borderId="24" xfId="0" applyNumberFormat="1" applyFont="1" applyFill="1" applyBorder="1" applyAlignment="1">
      <alignment horizontal="center" vertical="center"/>
    </xf>
    <xf numFmtId="164" fontId="16" fillId="20" borderId="100" xfId="0" applyNumberFormat="1" applyFont="1" applyFill="1" applyBorder="1" applyAlignment="1">
      <alignment horizontal="center" vertical="center"/>
    </xf>
    <xf numFmtId="164" fontId="16" fillId="20" borderId="101" xfId="0" applyNumberFormat="1" applyFont="1" applyFill="1" applyBorder="1" applyAlignment="1">
      <alignment horizontal="center" vertical="center"/>
    </xf>
    <xf numFmtId="2" fontId="9" fillId="26" borderId="0" xfId="0" applyNumberFormat="1" applyFont="1" applyFill="1"/>
    <xf numFmtId="0" fontId="9" fillId="26" borderId="0" xfId="0" applyFont="1" applyFill="1" applyAlignment="1">
      <alignment vertical="center"/>
    </xf>
    <xf numFmtId="164" fontId="12" fillId="15" borderId="100" xfId="0" applyNumberFormat="1" applyFont="1" applyFill="1" applyBorder="1" applyAlignment="1">
      <alignment horizontal="center" vertical="center"/>
    </xf>
    <xf numFmtId="164" fontId="12" fillId="15" borderId="101" xfId="0" applyNumberFormat="1" applyFont="1" applyFill="1" applyBorder="1" applyAlignment="1">
      <alignment horizontal="center" vertical="center"/>
    </xf>
    <xf numFmtId="0" fontId="9" fillId="0" borderId="0" xfId="0" applyFont="1" applyAlignment="1">
      <alignment vertical="center"/>
    </xf>
    <xf numFmtId="164" fontId="12"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14" fontId="13" fillId="2" borderId="16"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3" fillId="3" borderId="2" xfId="0" applyNumberFormat="1" applyFont="1" applyFill="1" applyBorder="1" applyAlignment="1">
      <alignment horizontal="center" vertical="center" wrapText="1"/>
    </xf>
    <xf numFmtId="14" fontId="13" fillId="22" borderId="1" xfId="0" applyNumberFormat="1" applyFont="1" applyFill="1" applyBorder="1" applyAlignment="1">
      <alignment horizontal="center" vertical="center" wrapText="1"/>
    </xf>
    <xf numFmtId="14" fontId="13" fillId="22" borderId="2" xfId="0" applyNumberFormat="1" applyFont="1" applyFill="1" applyBorder="1" applyAlignment="1">
      <alignment horizontal="center" vertical="center" wrapText="1"/>
    </xf>
    <xf numFmtId="164" fontId="12" fillId="14" borderId="35" xfId="0" applyNumberFormat="1" applyFont="1" applyFill="1" applyBorder="1" applyAlignment="1">
      <alignment horizontal="center" vertical="center" wrapText="1"/>
    </xf>
    <xf numFmtId="0" fontId="13" fillId="16" borderId="2"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4" borderId="2" xfId="0" applyFont="1" applyFill="1" applyBorder="1" applyAlignment="1">
      <alignment horizontal="center" vertical="center" wrapText="1"/>
    </xf>
    <xf numFmtId="164" fontId="9" fillId="17" borderId="90" xfId="0" applyNumberFormat="1" applyFont="1" applyFill="1" applyBorder="1" applyAlignment="1">
      <alignment horizontal="left" vertical="center" wrapText="1"/>
    </xf>
    <xf numFmtId="10" fontId="9" fillId="17" borderId="19" xfId="0" applyNumberFormat="1" applyFont="1" applyFill="1" applyBorder="1" applyAlignment="1">
      <alignment horizontal="center" vertical="center"/>
    </xf>
    <xf numFmtId="164" fontId="9" fillId="17" borderId="17" xfId="0" applyNumberFormat="1" applyFont="1" applyFill="1" applyBorder="1" applyAlignment="1">
      <alignment horizontal="center" vertical="center"/>
    </xf>
    <xf numFmtId="164" fontId="9" fillId="17" borderId="19" xfId="0" applyNumberFormat="1" applyFont="1" applyFill="1" applyBorder="1" applyAlignment="1">
      <alignment horizontal="center" vertical="center"/>
    </xf>
    <xf numFmtId="7" fontId="9" fillId="17" borderId="93" xfId="0" applyNumberFormat="1" applyFont="1" applyFill="1" applyBorder="1" applyAlignment="1">
      <alignment horizontal="center" vertical="center"/>
    </xf>
    <xf numFmtId="7" fontId="9" fillId="17" borderId="19" xfId="0" applyNumberFormat="1" applyFont="1" applyFill="1" applyBorder="1" applyAlignment="1">
      <alignment horizontal="center" vertical="center"/>
    </xf>
    <xf numFmtId="164" fontId="9" fillId="17" borderId="96" xfId="0" applyNumberFormat="1" applyFont="1" applyFill="1" applyBorder="1" applyAlignment="1">
      <alignment horizontal="left" vertical="center" wrapText="1"/>
    </xf>
    <xf numFmtId="10" fontId="9" fillId="16" borderId="99" xfId="0" applyNumberFormat="1" applyFont="1" applyFill="1" applyBorder="1" applyAlignment="1">
      <alignment horizontal="center" vertical="center"/>
    </xf>
    <xf numFmtId="164" fontId="9" fillId="14" borderId="55" xfId="0" applyNumberFormat="1" applyFont="1" applyFill="1" applyBorder="1" applyAlignment="1">
      <alignment horizontal="center" vertical="center"/>
    </xf>
    <xf numFmtId="164" fontId="9" fillId="14" borderId="60" xfId="0" applyNumberFormat="1" applyFont="1" applyFill="1" applyBorder="1" applyAlignment="1">
      <alignment horizontal="center" vertical="center"/>
    </xf>
    <xf numFmtId="164" fontId="9" fillId="14" borderId="57" xfId="0" applyNumberFormat="1" applyFont="1" applyFill="1" applyBorder="1" applyAlignment="1">
      <alignment horizontal="center" vertical="center"/>
    </xf>
    <xf numFmtId="10" fontId="9" fillId="16" borderId="55" xfId="0" applyNumberFormat="1" applyFont="1" applyFill="1" applyBorder="1" applyAlignment="1">
      <alignment horizontal="center" vertical="center"/>
    </xf>
    <xf numFmtId="164" fontId="9" fillId="17" borderId="91" xfId="0" applyNumberFormat="1" applyFont="1" applyFill="1" applyBorder="1" applyAlignment="1">
      <alignment horizontal="left" vertical="center" wrapText="1"/>
    </xf>
    <xf numFmtId="10" fontId="9" fillId="17" borderId="22" xfId="0" applyNumberFormat="1" applyFont="1" applyFill="1" applyBorder="1" applyAlignment="1">
      <alignment horizontal="center" vertical="center"/>
    </xf>
    <xf numFmtId="164" fontId="9" fillId="17" borderId="20" xfId="0" applyNumberFormat="1" applyFont="1" applyFill="1" applyBorder="1" applyAlignment="1">
      <alignment horizontal="center" vertical="center"/>
    </xf>
    <xf numFmtId="164" fontId="9" fillId="17" borderId="22" xfId="0" applyNumberFormat="1" applyFont="1" applyFill="1" applyBorder="1" applyAlignment="1">
      <alignment horizontal="center" vertical="center"/>
    </xf>
    <xf numFmtId="7" fontId="9" fillId="17" borderId="94" xfId="0" applyNumberFormat="1" applyFont="1" applyFill="1" applyBorder="1" applyAlignment="1">
      <alignment horizontal="center" vertical="center"/>
    </xf>
    <xf numFmtId="7" fontId="9" fillId="17" borderId="22" xfId="0" applyNumberFormat="1" applyFont="1" applyFill="1" applyBorder="1" applyAlignment="1">
      <alignment horizontal="center" vertical="center"/>
    </xf>
    <xf numFmtId="10" fontId="9" fillId="16" borderId="51" xfId="0" applyNumberFormat="1" applyFont="1" applyFill="1" applyBorder="1" applyAlignment="1">
      <alignment horizontal="center" vertical="center"/>
    </xf>
    <xf numFmtId="164" fontId="9" fillId="14" borderId="7" xfId="0" applyNumberFormat="1" applyFont="1" applyFill="1" applyBorder="1" applyAlignment="1">
      <alignment horizontal="center" vertical="center"/>
    </xf>
    <xf numFmtId="164" fontId="9" fillId="14" borderId="9" xfId="0" applyNumberFormat="1" applyFont="1" applyFill="1" applyBorder="1" applyAlignment="1">
      <alignment horizontal="center" vertical="center"/>
    </xf>
    <xf numFmtId="164" fontId="9" fillId="14" borderId="8" xfId="0" applyNumberFormat="1" applyFont="1" applyFill="1" applyBorder="1" applyAlignment="1">
      <alignment horizontal="center" vertical="center"/>
    </xf>
    <xf numFmtId="10" fontId="9" fillId="16" borderId="7" xfId="0" applyNumberFormat="1" applyFont="1" applyFill="1" applyBorder="1" applyAlignment="1">
      <alignment horizontal="center" vertical="center"/>
    </xf>
    <xf numFmtId="164" fontId="9" fillId="17" borderId="92" xfId="0" applyNumberFormat="1" applyFont="1" applyFill="1" applyBorder="1" applyAlignment="1">
      <alignment horizontal="left" vertical="center" wrapText="1"/>
    </xf>
    <xf numFmtId="10" fontId="9" fillId="17" borderId="25" xfId="0" applyNumberFormat="1" applyFont="1" applyFill="1" applyBorder="1" applyAlignment="1">
      <alignment horizontal="center" vertical="center"/>
    </xf>
    <xf numFmtId="164" fontId="9" fillId="17" borderId="23" xfId="0" applyNumberFormat="1" applyFont="1" applyFill="1" applyBorder="1" applyAlignment="1">
      <alignment horizontal="center" vertical="center"/>
    </xf>
    <xf numFmtId="164" fontId="9" fillId="17" borderId="25" xfId="0" applyNumberFormat="1" applyFont="1" applyFill="1" applyBorder="1" applyAlignment="1">
      <alignment horizontal="center" vertical="center"/>
    </xf>
    <xf numFmtId="7" fontId="9" fillId="17" borderId="95" xfId="0" applyNumberFormat="1" applyFont="1" applyFill="1" applyBorder="1" applyAlignment="1">
      <alignment horizontal="center" vertical="center"/>
    </xf>
    <xf numFmtId="7" fontId="9" fillId="17" borderId="25" xfId="0" applyNumberFormat="1" applyFont="1" applyFill="1" applyBorder="1" applyAlignment="1">
      <alignment horizontal="center" vertical="center"/>
    </xf>
    <xf numFmtId="10" fontId="9" fillId="16" borderId="45" xfId="0" applyNumberFormat="1" applyFont="1" applyFill="1" applyBorder="1" applyAlignment="1">
      <alignment horizontal="center" vertical="center"/>
    </xf>
    <xf numFmtId="164" fontId="9" fillId="14" borderId="13" xfId="0" applyNumberFormat="1" applyFont="1" applyFill="1" applyBorder="1" applyAlignment="1">
      <alignment horizontal="center" vertical="center"/>
    </xf>
    <xf numFmtId="164" fontId="9" fillId="14" borderId="15" xfId="0" applyNumberFormat="1" applyFont="1" applyFill="1" applyBorder="1" applyAlignment="1">
      <alignment horizontal="center" vertical="center"/>
    </xf>
    <xf numFmtId="164" fontId="9" fillId="14" borderId="14" xfId="0" applyNumberFormat="1" applyFont="1" applyFill="1" applyBorder="1" applyAlignment="1">
      <alignment horizontal="center" vertical="center"/>
    </xf>
    <xf numFmtId="10" fontId="9" fillId="16" borderId="13" xfId="0" applyNumberFormat="1" applyFont="1" applyFill="1" applyBorder="1" applyAlignment="1">
      <alignment horizontal="center" vertical="center"/>
    </xf>
    <xf numFmtId="164" fontId="9" fillId="2" borderId="96" xfId="0" applyNumberFormat="1" applyFont="1" applyFill="1" applyBorder="1" applyAlignment="1">
      <alignment horizontal="left" vertical="center" wrapText="1"/>
    </xf>
    <xf numFmtId="10" fontId="9" fillId="2" borderId="97" xfId="0" applyNumberFormat="1" applyFont="1" applyFill="1" applyBorder="1" applyAlignment="1">
      <alignment horizontal="center" vertical="center"/>
    </xf>
    <xf numFmtId="164" fontId="9" fillId="2" borderId="80" xfId="0" applyNumberFormat="1" applyFont="1" applyFill="1" applyBorder="1" applyAlignment="1">
      <alignment horizontal="center" vertical="center"/>
    </xf>
    <xf numFmtId="164" fontId="9" fillId="2" borderId="97" xfId="0" applyNumberFormat="1" applyFont="1" applyFill="1" applyBorder="1" applyAlignment="1">
      <alignment horizontal="center" vertical="center"/>
    </xf>
    <xf numFmtId="7" fontId="9" fillId="2" borderId="98" xfId="0" applyNumberFormat="1" applyFont="1" applyFill="1" applyBorder="1" applyAlignment="1">
      <alignment horizontal="center" vertical="center"/>
    </xf>
    <xf numFmtId="7" fontId="9" fillId="2" borderId="97" xfId="0" applyNumberFormat="1" applyFont="1" applyFill="1" applyBorder="1" applyAlignment="1">
      <alignment horizontal="center" vertical="center"/>
    </xf>
    <xf numFmtId="164" fontId="9" fillId="2" borderId="49" xfId="0" applyNumberFormat="1" applyFont="1" applyFill="1" applyBorder="1" applyAlignment="1">
      <alignment horizontal="left" vertical="center"/>
    </xf>
    <xf numFmtId="164" fontId="9" fillId="2" borderId="91" xfId="0" applyNumberFormat="1" applyFont="1" applyFill="1" applyBorder="1" applyAlignment="1">
      <alignment horizontal="left" vertical="center" wrapText="1"/>
    </xf>
    <xf numFmtId="10" fontId="9" fillId="2" borderId="22" xfId="0" applyNumberFormat="1" applyFont="1" applyFill="1" applyBorder="1" applyAlignment="1">
      <alignment horizontal="center" vertical="center"/>
    </xf>
    <xf numFmtId="164" fontId="9" fillId="2" borderId="20"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7" fontId="9" fillId="2" borderId="94" xfId="0" applyNumberFormat="1" applyFont="1" applyFill="1" applyBorder="1" applyAlignment="1">
      <alignment horizontal="center" vertical="center"/>
    </xf>
    <xf numFmtId="7" fontId="9" fillId="2" borderId="22" xfId="0" applyNumberFormat="1" applyFont="1" applyFill="1" applyBorder="1" applyAlignment="1">
      <alignment horizontal="center" vertical="center"/>
    </xf>
    <xf numFmtId="164" fontId="9" fillId="2" borderId="3" xfId="0" applyNumberFormat="1" applyFont="1" applyFill="1" applyBorder="1" applyAlignment="1">
      <alignment horizontal="left" vertical="center"/>
    </xf>
    <xf numFmtId="0" fontId="9" fillId="55" borderId="0" xfId="0" applyFont="1" applyFill="1" applyAlignment="1">
      <alignment vertical="center"/>
    </xf>
    <xf numFmtId="164" fontId="9" fillId="55" borderId="0" xfId="0" applyNumberFormat="1" applyFont="1" applyFill="1" applyAlignment="1">
      <alignment vertical="center"/>
    </xf>
    <xf numFmtId="164" fontId="9" fillId="2" borderId="92" xfId="0" applyNumberFormat="1" applyFont="1" applyFill="1" applyBorder="1" applyAlignment="1">
      <alignment horizontal="left" vertical="center" wrapText="1"/>
    </xf>
    <xf numFmtId="10" fontId="9" fillId="2" borderId="25"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164" fontId="9" fillId="2" borderId="25" xfId="0" applyNumberFormat="1" applyFont="1" applyFill="1" applyBorder="1" applyAlignment="1">
      <alignment horizontal="center" vertical="center"/>
    </xf>
    <xf numFmtId="7" fontId="9" fillId="2" borderId="95" xfId="0" applyNumberFormat="1" applyFont="1" applyFill="1" applyBorder="1" applyAlignment="1">
      <alignment horizontal="center" vertical="center"/>
    </xf>
    <xf numFmtId="7" fontId="9" fillId="2" borderId="25" xfId="0" applyNumberFormat="1" applyFont="1" applyFill="1" applyBorder="1" applyAlignment="1">
      <alignment horizontal="center" vertical="center"/>
    </xf>
    <xf numFmtId="164" fontId="9" fillId="2" borderId="46" xfId="0" applyNumberFormat="1" applyFont="1" applyFill="1" applyBorder="1" applyAlignment="1">
      <alignment horizontal="left" vertical="center"/>
    </xf>
    <xf numFmtId="0" fontId="9" fillId="0" borderId="0" xfId="0" applyFont="1" applyAlignment="1">
      <alignment vertical="center" wrapText="1"/>
    </xf>
    <xf numFmtId="14" fontId="9" fillId="0" borderId="0" xfId="0" applyNumberFormat="1" applyFont="1"/>
    <xf numFmtId="164" fontId="9" fillId="0" borderId="0" xfId="0" applyNumberFormat="1" applyFont="1"/>
    <xf numFmtId="2" fontId="9" fillId="0" borderId="0" xfId="0" applyNumberFormat="1" applyFont="1"/>
    <xf numFmtId="49" fontId="9" fillId="0" borderId="0" xfId="0" applyNumberFormat="1" applyFont="1" applyAlignment="1">
      <alignment wrapText="1"/>
    </xf>
    <xf numFmtId="49" fontId="9" fillId="0" borderId="0" xfId="0" applyNumberFormat="1" applyFont="1"/>
    <xf numFmtId="0" fontId="18" fillId="67" borderId="0" xfId="0" applyFont="1" applyFill="1"/>
    <xf numFmtId="0" fontId="47" fillId="67" borderId="0" xfId="0" applyFont="1" applyFill="1"/>
    <xf numFmtId="49" fontId="19" fillId="33" borderId="104" xfId="0" applyNumberFormat="1" applyFont="1" applyFill="1" applyBorder="1" applyAlignment="1">
      <alignment horizontal="center" vertical="center" wrapText="1"/>
    </xf>
    <xf numFmtId="49" fontId="19" fillId="33" borderId="108" xfId="0" applyNumberFormat="1" applyFont="1" applyFill="1" applyBorder="1" applyAlignment="1">
      <alignment horizontal="center" vertical="center" wrapText="1"/>
    </xf>
    <xf numFmtId="49" fontId="19" fillId="33" borderId="109"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47" fillId="66" borderId="0" xfId="0" applyFont="1" applyFill="1"/>
    <xf numFmtId="0" fontId="47" fillId="67" borderId="0" xfId="0" applyFont="1" applyFill="1" applyAlignment="1">
      <alignment horizontal="center"/>
    </xf>
    <xf numFmtId="0" fontId="35" fillId="43" borderId="49" xfId="0" applyFont="1" applyFill="1" applyBorder="1"/>
    <xf numFmtId="0" fontId="35" fillId="43" borderId="3" xfId="0" applyFont="1" applyFill="1" applyBorder="1"/>
    <xf numFmtId="0" fontId="0" fillId="2" borderId="0" xfId="0" applyFill="1"/>
    <xf numFmtId="0" fontId="23" fillId="14" borderId="78" xfId="0" applyFont="1" applyFill="1" applyBorder="1" applyAlignment="1">
      <alignment horizontal="center" vertical="center" wrapText="1"/>
    </xf>
    <xf numFmtId="164" fontId="6" fillId="10" borderId="78" xfId="0" applyNumberFormat="1" applyFont="1" applyFill="1" applyBorder="1" applyAlignment="1">
      <alignment horizontal="center" vertical="center" wrapText="1"/>
    </xf>
    <xf numFmtId="49" fontId="19" fillId="33" borderId="131" xfId="0" applyNumberFormat="1" applyFont="1" applyFill="1" applyBorder="1" applyAlignment="1">
      <alignment horizontal="center" vertical="center" wrapText="1"/>
    </xf>
    <xf numFmtId="49" fontId="19" fillId="33" borderId="132" xfId="0" applyNumberFormat="1" applyFont="1" applyFill="1" applyBorder="1" applyAlignment="1">
      <alignment horizontal="center" vertical="center" wrapText="1"/>
    </xf>
    <xf numFmtId="49" fontId="19" fillId="33" borderId="133" xfId="0" applyNumberFormat="1" applyFont="1" applyFill="1" applyBorder="1" applyAlignment="1">
      <alignment horizontal="center" vertical="center" wrapText="1"/>
    </xf>
    <xf numFmtId="164" fontId="18" fillId="41" borderId="116" xfId="0" applyNumberFormat="1" applyFont="1" applyFill="1" applyBorder="1" applyAlignment="1">
      <alignment horizontal="center" vertical="center"/>
    </xf>
    <xf numFmtId="0" fontId="19" fillId="31" borderId="119" xfId="0" applyFont="1" applyFill="1" applyBorder="1" applyAlignment="1">
      <alignment horizontal="center" vertical="center"/>
    </xf>
    <xf numFmtId="0" fontId="34" fillId="2" borderId="46" xfId="0" applyFont="1" applyFill="1" applyBorder="1"/>
    <xf numFmtId="0" fontId="19" fillId="66" borderId="35" xfId="0" applyFont="1" applyFill="1" applyBorder="1" applyAlignment="1">
      <alignment horizontal="center" vertical="center" wrapText="1"/>
    </xf>
    <xf numFmtId="0" fontId="19" fillId="66" borderId="16" xfId="0" applyFont="1" applyFill="1" applyBorder="1" applyAlignment="1">
      <alignment horizontal="center" vertical="center" wrapText="1"/>
    </xf>
    <xf numFmtId="0" fontId="23" fillId="34" borderId="122" xfId="0" applyFont="1" applyFill="1" applyBorder="1" applyAlignment="1">
      <alignment horizontal="center" vertical="center" wrapText="1"/>
    </xf>
    <xf numFmtId="0" fontId="23" fillId="34" borderId="108" xfId="0" applyFont="1" applyFill="1" applyBorder="1" applyAlignment="1">
      <alignment horizontal="center" vertical="center" wrapText="1"/>
    </xf>
    <xf numFmtId="0" fontId="23" fillId="34" borderId="109" xfId="0" applyFont="1" applyFill="1" applyBorder="1" applyAlignment="1">
      <alignment horizontal="center" vertical="center" wrapText="1"/>
    </xf>
    <xf numFmtId="0" fontId="28" fillId="46" borderId="122" xfId="0" applyFont="1" applyFill="1" applyBorder="1" applyAlignment="1">
      <alignment horizontal="center" vertical="center" wrapText="1"/>
    </xf>
    <xf numFmtId="0" fontId="28" fillId="39" borderId="131" xfId="0" applyFont="1" applyFill="1" applyBorder="1" applyAlignment="1">
      <alignment horizontal="center" vertical="center" wrapText="1"/>
    </xf>
    <xf numFmtId="0" fontId="28" fillId="39" borderId="133" xfId="0" applyFont="1" applyFill="1" applyBorder="1" applyAlignment="1">
      <alignment horizontal="center" vertical="center" wrapText="1"/>
    </xf>
    <xf numFmtId="0" fontId="28" fillId="46" borderId="131" xfId="0" applyFont="1" applyFill="1" applyBorder="1" applyAlignment="1">
      <alignment horizontal="center" vertical="center" wrapText="1"/>
    </xf>
    <xf numFmtId="0" fontId="28" fillId="46" borderId="133" xfId="0" applyFont="1" applyFill="1" applyBorder="1" applyAlignment="1">
      <alignment horizontal="center" vertical="center" wrapText="1"/>
    </xf>
    <xf numFmtId="0" fontId="28" fillId="45" borderId="126" xfId="0" applyFont="1" applyFill="1" applyBorder="1" applyAlignment="1">
      <alignment horizontal="center" vertical="center" wrapText="1"/>
    </xf>
    <xf numFmtId="49" fontId="19" fillId="35" borderId="104" xfId="0" applyNumberFormat="1" applyFont="1" applyFill="1" applyBorder="1" applyAlignment="1">
      <alignment horizontal="center" vertical="center" wrapText="1"/>
    </xf>
    <xf numFmtId="0" fontId="19" fillId="35" borderId="108" xfId="0" applyFont="1" applyFill="1" applyBorder="1" applyAlignment="1">
      <alignment horizontal="center" vertical="center" wrapText="1"/>
    </xf>
    <xf numFmtId="0" fontId="19" fillId="46" borderId="106" xfId="0" applyFont="1" applyFill="1" applyBorder="1" applyAlignment="1">
      <alignment horizontal="center" vertical="center" wrapText="1"/>
    </xf>
    <xf numFmtId="0" fontId="19" fillId="46" borderId="123" xfId="0" applyFont="1" applyFill="1" applyBorder="1" applyAlignment="1">
      <alignment horizontal="center" vertical="center" wrapText="1"/>
    </xf>
    <xf numFmtId="0" fontId="19" fillId="2" borderId="16" xfId="0" applyFont="1" applyFill="1" applyBorder="1" applyAlignment="1">
      <alignment horizontal="center" vertical="center" wrapText="1"/>
    </xf>
    <xf numFmtId="10" fontId="18" fillId="43" borderId="124" xfId="0" applyNumberFormat="1" applyFont="1" applyFill="1" applyBorder="1" applyAlignment="1">
      <alignment horizontal="center" vertical="center"/>
    </xf>
    <xf numFmtId="164" fontId="18" fillId="56" borderId="46" xfId="0" applyNumberFormat="1" applyFont="1" applyFill="1" applyBorder="1" applyAlignment="1">
      <alignment horizontal="center" vertical="center"/>
    </xf>
    <xf numFmtId="164" fontId="18" fillId="56" borderId="47" xfId="0" applyNumberFormat="1" applyFont="1" applyFill="1" applyBorder="1" applyAlignment="1">
      <alignment horizontal="center" vertical="center"/>
    </xf>
    <xf numFmtId="164" fontId="19" fillId="34" borderId="47" xfId="0" applyNumberFormat="1" applyFont="1" applyFill="1" applyBorder="1" applyAlignment="1">
      <alignment horizontal="center" vertical="center"/>
    </xf>
    <xf numFmtId="0" fontId="18" fillId="36" borderId="113" xfId="0" applyFont="1" applyFill="1" applyBorder="1" applyAlignment="1">
      <alignment horizontal="center" vertical="center"/>
    </xf>
    <xf numFmtId="164" fontId="19" fillId="37" borderId="113" xfId="0" applyNumberFormat="1" applyFont="1" applyFill="1" applyBorder="1" applyAlignment="1">
      <alignment horizontal="center" vertical="center"/>
    </xf>
    <xf numFmtId="164" fontId="18" fillId="29" borderId="111" xfId="0" applyNumberFormat="1" applyFont="1" applyFill="1" applyBorder="1" applyAlignment="1">
      <alignment horizontal="center" vertical="center"/>
    </xf>
    <xf numFmtId="164" fontId="19" fillId="42" borderId="125" xfId="0" applyNumberFormat="1" applyFont="1" applyFill="1" applyBorder="1" applyAlignment="1">
      <alignment horizontal="center" vertical="center"/>
    </xf>
    <xf numFmtId="49" fontId="35" fillId="67" borderId="0" xfId="0" applyNumberFormat="1" applyFont="1" applyFill="1"/>
    <xf numFmtId="0" fontId="34" fillId="66" borderId="0" xfId="0" applyFont="1" applyFill="1"/>
    <xf numFmtId="14" fontId="35" fillId="67" borderId="0" xfId="0" applyNumberFormat="1" applyFont="1" applyFill="1"/>
    <xf numFmtId="0" fontId="35" fillId="66" borderId="0" xfId="0" applyFont="1" applyFill="1"/>
    <xf numFmtId="0" fontId="27" fillId="54" borderId="108" xfId="0" applyFont="1" applyFill="1" applyBorder="1" applyAlignment="1">
      <alignment horizontal="center" vertical="center" wrapText="1"/>
    </xf>
    <xf numFmtId="0" fontId="27" fillId="54" borderId="118" xfId="0" applyFont="1" applyFill="1" applyBorder="1" applyAlignment="1">
      <alignment horizontal="center" vertical="center"/>
    </xf>
    <xf numFmtId="0" fontId="27" fillId="54" borderId="113" xfId="0" applyFont="1" applyFill="1" applyBorder="1" applyAlignment="1">
      <alignment horizontal="center" vertical="center"/>
    </xf>
    <xf numFmtId="0" fontId="9" fillId="66" borderId="0" xfId="0" applyFont="1" applyFill="1"/>
    <xf numFmtId="0" fontId="0" fillId="0" borderId="0" xfId="0" applyAlignment="1">
      <alignment wrapText="1"/>
    </xf>
    <xf numFmtId="0" fontId="0" fillId="0" borderId="0" xfId="0" applyAlignment="1">
      <alignment horizontal="left"/>
    </xf>
    <xf numFmtId="0" fontId="6" fillId="3" borderId="4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6" xfId="0" applyFont="1" applyFill="1" applyBorder="1" applyAlignment="1">
      <alignment horizontal="center" vertical="center" wrapText="1"/>
    </xf>
    <xf numFmtId="164" fontId="17" fillId="25" borderId="148" xfId="0" applyNumberFormat="1" applyFont="1" applyFill="1" applyBorder="1" applyAlignment="1">
      <alignment horizontal="center" vertical="center" wrapText="1"/>
    </xf>
    <xf numFmtId="0" fontId="48" fillId="66" borderId="0" xfId="0" applyFont="1" applyFill="1"/>
    <xf numFmtId="164" fontId="0" fillId="66" borderId="0" xfId="0" applyNumberFormat="1" applyFill="1"/>
    <xf numFmtId="14" fontId="3" fillId="3" borderId="49" xfId="0" applyNumberFormat="1" applyFont="1" applyFill="1" applyBorder="1" applyAlignment="1">
      <alignment horizontal="center" vertical="center" wrapText="1"/>
    </xf>
    <xf numFmtId="14" fontId="3" fillId="3" borderId="50"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xf>
    <xf numFmtId="2" fontId="5" fillId="2" borderId="32" xfId="0" applyNumberFormat="1" applyFont="1" applyFill="1" applyBorder="1" applyAlignment="1">
      <alignment horizontal="center" vertical="center"/>
    </xf>
    <xf numFmtId="2" fontId="5" fillId="2" borderId="14" xfId="0" applyNumberFormat="1" applyFont="1" applyFill="1" applyBorder="1" applyAlignment="1">
      <alignment horizontal="center" vertical="center"/>
    </xf>
    <xf numFmtId="2" fontId="5" fillId="2" borderId="44" xfId="0" applyNumberFormat="1" applyFont="1" applyFill="1" applyBorder="1" applyAlignment="1">
      <alignment horizontal="center" vertical="center"/>
    </xf>
    <xf numFmtId="1" fontId="6" fillId="2" borderId="45" xfId="0" applyNumberFormat="1" applyFont="1" applyFill="1" applyBorder="1" applyAlignment="1">
      <alignment horizontal="center" vertical="center"/>
    </xf>
    <xf numFmtId="10" fontId="5" fillId="2" borderId="23" xfId="0" applyNumberFormat="1" applyFont="1" applyFill="1" applyBorder="1" applyAlignment="1">
      <alignment horizontal="center" vertical="center"/>
    </xf>
    <xf numFmtId="10" fontId="5" fillId="2" borderId="24" xfId="0" applyNumberFormat="1" applyFont="1" applyFill="1" applyBorder="1" applyAlignment="1">
      <alignment horizontal="center" vertical="center"/>
    </xf>
    <xf numFmtId="10" fontId="6" fillId="66" borderId="53" xfId="0" applyNumberFormat="1" applyFont="1" applyFill="1" applyBorder="1" applyAlignment="1">
      <alignment horizontal="center" vertical="center"/>
    </xf>
    <xf numFmtId="164" fontId="6" fillId="66" borderId="23" xfId="0" applyNumberFormat="1" applyFont="1" applyFill="1" applyBorder="1" applyAlignment="1">
      <alignment horizontal="center" vertical="center"/>
    </xf>
    <xf numFmtId="164" fontId="6" fillId="66" borderId="25" xfId="0" applyNumberFormat="1" applyFont="1" applyFill="1" applyBorder="1" applyAlignment="1">
      <alignment horizontal="center" vertical="center"/>
    </xf>
    <xf numFmtId="164" fontId="3" fillId="15" borderId="87" xfId="0" applyNumberFormat="1" applyFont="1" applyFill="1" applyBorder="1" applyAlignment="1">
      <alignment horizontal="center" vertical="center"/>
    </xf>
    <xf numFmtId="164" fontId="3" fillId="15" borderId="88" xfId="0" applyNumberFormat="1" applyFont="1" applyFill="1" applyBorder="1" applyAlignment="1">
      <alignment horizontal="center" vertical="center"/>
    </xf>
    <xf numFmtId="164" fontId="12" fillId="14" borderId="49" xfId="0" applyNumberFormat="1" applyFont="1" applyFill="1" applyBorder="1" applyAlignment="1">
      <alignment horizontal="center" vertical="center" wrapText="1"/>
    </xf>
    <xf numFmtId="0" fontId="11" fillId="16" borderId="102" xfId="0" applyFont="1" applyFill="1" applyBorder="1" applyAlignment="1">
      <alignment horizontal="center" vertical="center" wrapText="1"/>
    </xf>
    <xf numFmtId="0" fontId="11" fillId="14" borderId="103" xfId="0" applyFont="1" applyFill="1" applyBorder="1" applyAlignment="1">
      <alignment horizontal="center" vertical="center" wrapText="1"/>
    </xf>
    <xf numFmtId="0" fontId="11" fillId="14" borderId="44" xfId="0" applyFont="1" applyFill="1" applyBorder="1" applyAlignment="1">
      <alignment horizontal="center" vertical="center" wrapText="1"/>
    </xf>
    <xf numFmtId="0" fontId="11" fillId="16" borderId="61" xfId="0" applyFont="1" applyFill="1" applyBorder="1" applyAlignment="1">
      <alignment horizontal="center" vertical="center" wrapText="1"/>
    </xf>
    <xf numFmtId="0" fontId="11" fillId="14" borderId="76" xfId="0" applyFont="1" applyFill="1" applyBorder="1" applyAlignment="1">
      <alignment horizontal="center" vertical="center" wrapText="1"/>
    </xf>
    <xf numFmtId="0" fontId="11" fillId="14" borderId="77" xfId="0" applyFont="1" applyFill="1" applyBorder="1" applyAlignment="1">
      <alignment horizontal="center" vertical="center" wrapText="1"/>
    </xf>
    <xf numFmtId="164" fontId="9" fillId="10" borderId="49" xfId="0" applyNumberFormat="1" applyFont="1" applyFill="1" applyBorder="1" applyAlignment="1">
      <alignment horizontal="left" vertical="center"/>
    </xf>
    <xf numFmtId="10" fontId="9" fillId="10" borderId="36" xfId="0" applyNumberFormat="1" applyFont="1" applyFill="1" applyBorder="1" applyAlignment="1">
      <alignment horizontal="center" vertical="center"/>
    </xf>
    <xf numFmtId="164" fontId="9" fillId="10" borderId="4" xfId="0" applyNumberFormat="1" applyFont="1" applyFill="1" applyBorder="1" applyAlignment="1">
      <alignment horizontal="center" vertical="center"/>
    </xf>
    <xf numFmtId="164" fontId="9" fillId="10" borderId="6" xfId="0" applyNumberFormat="1" applyFont="1" applyFill="1" applyBorder="1" applyAlignment="1">
      <alignment horizontal="center" vertical="center"/>
    </xf>
    <xf numFmtId="7" fontId="9" fillId="10" borderId="37" xfId="0" applyNumberFormat="1" applyFont="1" applyFill="1" applyBorder="1" applyAlignment="1">
      <alignment horizontal="center" vertical="center"/>
    </xf>
    <xf numFmtId="7" fontId="9" fillId="10" borderId="6" xfId="0" applyNumberFormat="1" applyFont="1" applyFill="1" applyBorder="1" applyAlignment="1">
      <alignment horizontal="center" vertical="center"/>
    </xf>
    <xf numFmtId="164" fontId="9" fillId="10" borderId="3" xfId="0" applyNumberFormat="1" applyFont="1" applyFill="1" applyBorder="1" applyAlignment="1">
      <alignment horizontal="left" vertical="center"/>
    </xf>
    <xf numFmtId="10" fontId="9" fillId="10" borderId="30" xfId="0" applyNumberFormat="1" applyFont="1" applyFill="1" applyBorder="1" applyAlignment="1">
      <alignment horizontal="center" vertical="center"/>
    </xf>
    <xf numFmtId="164" fontId="9" fillId="10" borderId="7" xfId="0" applyNumberFormat="1" applyFont="1" applyFill="1" applyBorder="1" applyAlignment="1">
      <alignment horizontal="center" vertical="center"/>
    </xf>
    <xf numFmtId="164" fontId="9" fillId="10" borderId="9" xfId="0" applyNumberFormat="1" applyFont="1" applyFill="1" applyBorder="1" applyAlignment="1">
      <alignment horizontal="center" vertical="center"/>
    </xf>
    <xf numFmtId="7" fontId="9" fillId="10" borderId="31" xfId="0" applyNumberFormat="1" applyFont="1" applyFill="1" applyBorder="1" applyAlignment="1">
      <alignment horizontal="center" vertical="center"/>
    </xf>
    <xf numFmtId="7" fontId="9" fillId="10" borderId="9" xfId="0" applyNumberFormat="1" applyFont="1" applyFill="1" applyBorder="1" applyAlignment="1">
      <alignment horizontal="center" vertical="center"/>
    </xf>
    <xf numFmtId="164" fontId="9" fillId="10" borderId="46" xfId="0" applyNumberFormat="1" applyFont="1" applyFill="1" applyBorder="1" applyAlignment="1">
      <alignment horizontal="left" vertical="center"/>
    </xf>
    <xf numFmtId="10" fontId="9" fillId="10" borderId="32" xfId="0" applyNumberFormat="1" applyFont="1" applyFill="1" applyBorder="1" applyAlignment="1">
      <alignment horizontal="center" vertical="center"/>
    </xf>
    <xf numFmtId="164" fontId="9" fillId="10" borderId="13" xfId="0" applyNumberFormat="1" applyFont="1" applyFill="1" applyBorder="1" applyAlignment="1">
      <alignment horizontal="center" vertical="center"/>
    </xf>
    <xf numFmtId="164" fontId="9" fillId="10" borderId="15" xfId="0" applyNumberFormat="1" applyFont="1" applyFill="1" applyBorder="1" applyAlignment="1">
      <alignment horizontal="center" vertical="center"/>
    </xf>
    <xf numFmtId="7" fontId="9" fillId="10" borderId="33" xfId="0" applyNumberFormat="1" applyFont="1" applyFill="1" applyBorder="1" applyAlignment="1">
      <alignment horizontal="center" vertical="center"/>
    </xf>
    <xf numFmtId="7" fontId="9" fillId="10" borderId="15" xfId="0" applyNumberFormat="1" applyFont="1" applyFill="1" applyBorder="1" applyAlignment="1">
      <alignment horizontal="center" vertical="center"/>
    </xf>
    <xf numFmtId="164" fontId="0" fillId="13" borderId="49" xfId="0" applyNumberFormat="1" applyFill="1" applyBorder="1" applyAlignment="1">
      <alignment horizontal="left" vertical="center"/>
    </xf>
    <xf numFmtId="10" fontId="0" fillId="13" borderId="36" xfId="0" applyNumberFormat="1" applyFill="1" applyBorder="1" applyAlignment="1">
      <alignment horizontal="center" vertical="center"/>
    </xf>
    <xf numFmtId="164" fontId="0" fillId="13" borderId="4" xfId="0" applyNumberFormat="1" applyFill="1" applyBorder="1" applyAlignment="1">
      <alignment horizontal="center" vertical="center"/>
    </xf>
    <xf numFmtId="164" fontId="0" fillId="13" borderId="6" xfId="0" applyNumberFormat="1" applyFill="1" applyBorder="1" applyAlignment="1">
      <alignment horizontal="center" vertical="center"/>
    </xf>
    <xf numFmtId="7" fontId="0" fillId="13" borderId="37" xfId="0" applyNumberFormat="1" applyFill="1" applyBorder="1" applyAlignment="1">
      <alignment horizontal="center" vertical="center"/>
    </xf>
    <xf numFmtId="7" fontId="0" fillId="13" borderId="6" xfId="0" applyNumberFormat="1" applyFill="1" applyBorder="1" applyAlignment="1">
      <alignment horizontal="center" vertical="center"/>
    </xf>
    <xf numFmtId="10" fontId="0" fillId="16" borderId="55" xfId="0" applyNumberFormat="1" applyFill="1" applyBorder="1" applyAlignment="1">
      <alignment horizontal="center" vertical="center"/>
    </xf>
    <xf numFmtId="164" fontId="0" fillId="13" borderId="3" xfId="0" applyNumberFormat="1" applyFill="1" applyBorder="1" applyAlignment="1">
      <alignment horizontal="left" vertical="center"/>
    </xf>
    <xf numFmtId="10" fontId="0" fillId="13" borderId="30" xfId="0" applyNumberFormat="1" applyFill="1" applyBorder="1" applyAlignment="1">
      <alignment horizontal="center" vertical="center"/>
    </xf>
    <xf numFmtId="164" fontId="0" fillId="13" borderId="7" xfId="0" applyNumberFormat="1" applyFill="1" applyBorder="1" applyAlignment="1">
      <alignment horizontal="center" vertical="center"/>
    </xf>
    <xf numFmtId="164" fontId="0" fillId="13" borderId="9" xfId="0" applyNumberFormat="1" applyFill="1" applyBorder="1" applyAlignment="1">
      <alignment horizontal="center" vertical="center"/>
    </xf>
    <xf numFmtId="7" fontId="0" fillId="13" borderId="31" xfId="0" applyNumberFormat="1" applyFill="1" applyBorder="1" applyAlignment="1">
      <alignment horizontal="center" vertical="center"/>
    </xf>
    <xf numFmtId="7" fontId="0" fillId="13" borderId="9" xfId="0" applyNumberFormat="1" applyFill="1" applyBorder="1" applyAlignment="1">
      <alignment horizontal="center" vertical="center"/>
    </xf>
    <xf numFmtId="10" fontId="0" fillId="16" borderId="7" xfId="0" applyNumberFormat="1" applyFill="1" applyBorder="1" applyAlignment="1">
      <alignment horizontal="center" vertical="center"/>
    </xf>
    <xf numFmtId="10" fontId="0" fillId="13" borderId="26" xfId="0" applyNumberFormat="1" applyFill="1" applyBorder="1" applyAlignment="1">
      <alignment horizontal="center" vertical="center"/>
    </xf>
    <xf numFmtId="164" fontId="0" fillId="13" borderId="10" xfId="0" applyNumberFormat="1" applyFill="1" applyBorder="1" applyAlignment="1">
      <alignment horizontal="center" vertical="center"/>
    </xf>
    <xf numFmtId="164" fontId="0" fillId="13" borderId="12" xfId="0" applyNumberFormat="1" applyFill="1" applyBorder="1" applyAlignment="1">
      <alignment horizontal="center" vertical="center"/>
    </xf>
    <xf numFmtId="7" fontId="0" fillId="13" borderId="27" xfId="0" applyNumberFormat="1" applyFill="1" applyBorder="1" applyAlignment="1">
      <alignment horizontal="center" vertical="center"/>
    </xf>
    <xf numFmtId="7" fontId="0" fillId="13" borderId="12" xfId="0" applyNumberFormat="1" applyFill="1" applyBorder="1" applyAlignment="1">
      <alignment horizontal="center" vertical="center"/>
    </xf>
    <xf numFmtId="164" fontId="0" fillId="13" borderId="46" xfId="0" applyNumberFormat="1" applyFill="1" applyBorder="1" applyAlignment="1">
      <alignment horizontal="left" vertical="center"/>
    </xf>
    <xf numFmtId="10" fontId="0" fillId="13" borderId="32" xfId="0" applyNumberFormat="1" applyFill="1" applyBorder="1" applyAlignment="1">
      <alignment horizontal="center" vertical="center"/>
    </xf>
    <xf numFmtId="164" fontId="0" fillId="13" borderId="13" xfId="0" applyNumberFormat="1" applyFill="1" applyBorder="1" applyAlignment="1">
      <alignment horizontal="center" vertical="center"/>
    </xf>
    <xf numFmtId="164" fontId="0" fillId="13" borderId="15" xfId="0" applyNumberFormat="1" applyFill="1" applyBorder="1" applyAlignment="1">
      <alignment horizontal="center" vertical="center"/>
    </xf>
    <xf numFmtId="7" fontId="0" fillId="13" borderId="33" xfId="0" applyNumberFormat="1" applyFill="1" applyBorder="1" applyAlignment="1">
      <alignment horizontal="center" vertical="center"/>
    </xf>
    <xf numFmtId="7" fontId="0" fillId="13" borderId="15" xfId="0" applyNumberFormat="1" applyFill="1" applyBorder="1" applyAlignment="1">
      <alignment horizontal="center" vertical="center"/>
    </xf>
    <xf numFmtId="10" fontId="0" fillId="16" borderId="13" xfId="0" applyNumberFormat="1" applyFill="1" applyBorder="1" applyAlignment="1">
      <alignment horizontal="center" vertical="center"/>
    </xf>
    <xf numFmtId="0" fontId="48" fillId="66" borderId="0" xfId="0" applyFont="1" applyFill="1" applyAlignment="1">
      <alignment vertical="center"/>
    </xf>
    <xf numFmtId="0" fontId="0" fillId="0" borderId="0" xfId="0" applyAlignment="1">
      <alignment vertical="center" wrapText="1"/>
    </xf>
    <xf numFmtId="0" fontId="36" fillId="0" borderId="0" xfId="0" applyFont="1" applyAlignment="1">
      <alignment vertical="center"/>
    </xf>
    <xf numFmtId="0" fontId="36" fillId="0" borderId="0" xfId="0" applyFont="1"/>
    <xf numFmtId="0" fontId="36" fillId="0" borderId="0" xfId="0" applyFont="1" applyAlignment="1">
      <alignment wrapText="1"/>
    </xf>
    <xf numFmtId="49" fontId="0" fillId="0" borderId="0" xfId="0" applyNumberFormat="1"/>
    <xf numFmtId="164" fontId="0" fillId="0" borderId="0" xfId="0" applyNumberFormat="1"/>
    <xf numFmtId="2" fontId="0" fillId="0" borderId="0" xfId="0" applyNumberFormat="1"/>
    <xf numFmtId="14" fontId="0" fillId="0" borderId="0" xfId="0" applyNumberFormat="1"/>
    <xf numFmtId="164" fontId="9" fillId="17" borderId="91" xfId="0" applyNumberFormat="1" applyFont="1" applyFill="1" applyBorder="1" applyAlignment="1">
      <alignment horizontal="left" vertical="top" wrapText="1"/>
    </xf>
    <xf numFmtId="14" fontId="13" fillId="2" borderId="1"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10" fontId="56" fillId="66" borderId="0" xfId="0" applyNumberFormat="1" applyFont="1" applyFill="1"/>
    <xf numFmtId="0" fontId="56" fillId="66" borderId="0" xfId="0" applyFont="1" applyFill="1"/>
    <xf numFmtId="2" fontId="56" fillId="66" borderId="0" xfId="0" applyNumberFormat="1" applyFont="1" applyFill="1" applyAlignment="1">
      <alignment vertical="center"/>
    </xf>
    <xf numFmtId="14" fontId="56" fillId="66" borderId="0" xfId="0" applyNumberFormat="1" applyFont="1" applyFill="1" applyAlignment="1">
      <alignment vertical="center"/>
    </xf>
    <xf numFmtId="164" fontId="56" fillId="66" borderId="0" xfId="0" applyNumberFormat="1" applyFont="1" applyFill="1" applyAlignment="1">
      <alignment vertical="center"/>
    </xf>
    <xf numFmtId="0" fontId="0" fillId="72" borderId="146" xfId="0" applyFill="1" applyBorder="1"/>
    <xf numFmtId="164" fontId="9" fillId="2" borderId="0" xfId="0" applyNumberFormat="1" applyFont="1" applyFill="1" applyAlignment="1">
      <alignment horizontal="left" vertical="center" wrapText="1"/>
    </xf>
    <xf numFmtId="10" fontId="9" fillId="2" borderId="0" xfId="0" applyNumberFormat="1" applyFont="1" applyFill="1" applyAlignment="1">
      <alignment horizontal="center" vertical="center"/>
    </xf>
    <xf numFmtId="164" fontId="9" fillId="2" borderId="0" xfId="0" applyNumberFormat="1" applyFont="1" applyFill="1" applyAlignment="1">
      <alignment horizontal="center" vertical="center"/>
    </xf>
    <xf numFmtId="7" fontId="9" fillId="2" borderId="0" xfId="0" applyNumberFormat="1" applyFont="1" applyFill="1" applyAlignment="1">
      <alignment horizontal="center" vertical="center"/>
    </xf>
    <xf numFmtId="0" fontId="16" fillId="0" borderId="0" xfId="0" applyFont="1" applyAlignment="1">
      <alignment horizontal="center" vertical="center" wrapText="1"/>
    </xf>
    <xf numFmtId="0" fontId="44" fillId="0" borderId="0" xfId="0" applyFont="1" applyAlignment="1">
      <alignment horizontal="left" vertical="center" wrapText="1"/>
    </xf>
    <xf numFmtId="164" fontId="9" fillId="0" borderId="0" xfId="0" applyNumberFormat="1" applyFont="1" applyAlignment="1">
      <alignment horizontal="left" vertical="center"/>
    </xf>
    <xf numFmtId="10" fontId="9" fillId="0" borderId="0" xfId="0" applyNumberFormat="1" applyFont="1" applyAlignment="1">
      <alignment horizontal="center" vertical="center"/>
    </xf>
    <xf numFmtId="164" fontId="9" fillId="0" borderId="0" xfId="0" applyNumberFormat="1" applyFont="1" applyAlignment="1">
      <alignment horizontal="center" vertical="center"/>
    </xf>
    <xf numFmtId="14" fontId="12" fillId="3" borderId="49" xfId="0" applyNumberFormat="1" applyFont="1" applyFill="1" applyBorder="1" applyAlignment="1">
      <alignment horizontal="center" vertical="center" wrapText="1"/>
    </xf>
    <xf numFmtId="14" fontId="12" fillId="3" borderId="50" xfId="0" applyNumberFormat="1" applyFont="1" applyFill="1" applyBorder="1" applyAlignment="1">
      <alignment horizontal="center" vertical="center" wrapText="1"/>
    </xf>
    <xf numFmtId="0" fontId="9" fillId="24" borderId="0" xfId="0" applyFont="1" applyFill="1" applyAlignment="1">
      <alignment vertical="center"/>
    </xf>
    <xf numFmtId="0" fontId="9" fillId="24" borderId="0" xfId="0" applyFont="1" applyFill="1"/>
    <xf numFmtId="0" fontId="9" fillId="24" borderId="0" xfId="0" applyFont="1" applyFill="1" applyAlignment="1">
      <alignment vertical="top"/>
    </xf>
    <xf numFmtId="0" fontId="9" fillId="24" borderId="0" xfId="0" applyFont="1" applyFill="1" applyAlignment="1">
      <alignment wrapText="1"/>
    </xf>
    <xf numFmtId="0" fontId="57" fillId="26" borderId="0" xfId="0" applyFont="1" applyFill="1"/>
    <xf numFmtId="0" fontId="57" fillId="55" borderId="0" xfId="0" applyFont="1" applyFill="1" applyAlignment="1">
      <alignment wrapText="1"/>
    </xf>
    <xf numFmtId="0" fontId="57" fillId="55" borderId="0" xfId="0" applyFont="1" applyFill="1"/>
    <xf numFmtId="0" fontId="57" fillId="55" borderId="0" xfId="0" applyFont="1" applyFill="1" applyAlignment="1">
      <alignment vertical="center"/>
    </xf>
    <xf numFmtId="164" fontId="57" fillId="55" borderId="0" xfId="0" applyNumberFormat="1" applyFont="1" applyFill="1" applyAlignment="1">
      <alignment vertical="center"/>
    </xf>
    <xf numFmtId="0" fontId="57" fillId="55" borderId="0" xfId="0" applyFont="1" applyFill="1" applyAlignment="1">
      <alignment vertical="top" wrapText="1"/>
    </xf>
    <xf numFmtId="2" fontId="57" fillId="55" borderId="0" xfId="0" applyNumberFormat="1" applyFont="1" applyFill="1" applyAlignment="1">
      <alignment vertical="top"/>
    </xf>
    <xf numFmtId="14" fontId="57" fillId="55" borderId="0" xfId="0" applyNumberFormat="1" applyFont="1" applyFill="1" applyAlignment="1">
      <alignment vertical="top"/>
    </xf>
    <xf numFmtId="164" fontId="57" fillId="55" borderId="0" xfId="0" applyNumberFormat="1" applyFont="1" applyFill="1" applyAlignment="1">
      <alignment vertical="top"/>
    </xf>
    <xf numFmtId="0" fontId="57" fillId="55" borderId="0" xfId="0" applyFont="1" applyFill="1" applyAlignment="1">
      <alignment vertical="top"/>
    </xf>
    <xf numFmtId="0" fontId="57" fillId="26" borderId="0" xfId="0" applyFont="1" applyFill="1" applyAlignment="1">
      <alignment vertical="center"/>
    </xf>
    <xf numFmtId="49" fontId="57" fillId="26" borderId="0" xfId="0" applyNumberFormat="1" applyFont="1" applyFill="1" applyAlignment="1">
      <alignment vertical="center"/>
    </xf>
    <xf numFmtId="10" fontId="57" fillId="26" borderId="0" xfId="0" applyNumberFormat="1" applyFont="1" applyFill="1" applyAlignment="1">
      <alignment vertical="center"/>
    </xf>
    <xf numFmtId="10" fontId="9" fillId="10" borderId="26" xfId="0" applyNumberFormat="1" applyFont="1" applyFill="1" applyBorder="1" applyAlignment="1">
      <alignment horizontal="center" vertical="center"/>
    </xf>
    <xf numFmtId="164" fontId="9" fillId="10" borderId="10" xfId="0" applyNumberFormat="1" applyFont="1" applyFill="1" applyBorder="1" applyAlignment="1">
      <alignment horizontal="center" vertical="center"/>
    </xf>
    <xf numFmtId="164" fontId="9" fillId="10" borderId="12" xfId="0" applyNumberFormat="1" applyFont="1" applyFill="1" applyBorder="1" applyAlignment="1">
      <alignment horizontal="center" vertical="center"/>
    </xf>
    <xf numFmtId="7" fontId="9" fillId="10" borderId="27" xfId="0" applyNumberFormat="1" applyFont="1" applyFill="1" applyBorder="1" applyAlignment="1">
      <alignment horizontal="center" vertical="center"/>
    </xf>
    <xf numFmtId="7" fontId="9" fillId="10" borderId="12" xfId="0" applyNumberFormat="1" applyFont="1" applyFill="1" applyBorder="1" applyAlignment="1">
      <alignment horizontal="center" vertical="center"/>
    </xf>
    <xf numFmtId="10" fontId="9" fillId="16" borderId="10" xfId="0" applyNumberFormat="1" applyFont="1" applyFill="1" applyBorder="1" applyAlignment="1">
      <alignment horizontal="center" vertical="center"/>
    </xf>
    <xf numFmtId="164" fontId="9" fillId="14" borderId="11" xfId="0" applyNumberFormat="1" applyFont="1" applyFill="1" applyBorder="1" applyAlignment="1">
      <alignment horizontal="center" vertical="center"/>
    </xf>
    <xf numFmtId="164" fontId="9" fillId="14" borderId="12" xfId="0" applyNumberFormat="1" applyFont="1" applyFill="1" applyBorder="1" applyAlignment="1">
      <alignment horizontal="center" vertical="center"/>
    </xf>
    <xf numFmtId="10" fontId="0" fillId="16" borderId="10" xfId="0" applyNumberFormat="1" applyFill="1" applyBorder="1" applyAlignment="1">
      <alignment horizontal="center" vertical="center"/>
    </xf>
    <xf numFmtId="0" fontId="4" fillId="4"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3" xfId="0" applyFont="1" applyBorder="1" applyAlignment="1">
      <alignment horizontal="center" vertical="center" wrapText="1"/>
    </xf>
    <xf numFmtId="0" fontId="5" fillId="0" borderId="0" xfId="0" applyFont="1" applyAlignment="1">
      <alignment horizontal="center" vertical="center" wrapText="1"/>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36"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24" fillId="38" borderId="1" xfId="0" applyFont="1" applyFill="1" applyBorder="1" applyAlignment="1">
      <alignment horizontal="center" vertical="center" wrapText="1"/>
    </xf>
    <xf numFmtId="0" fontId="24" fillId="38" borderId="16" xfId="0" applyFont="1" applyFill="1" applyBorder="1" applyAlignment="1">
      <alignment horizontal="center" vertical="center"/>
    </xf>
    <xf numFmtId="0" fontId="24" fillId="38" borderId="2" xfId="0" applyFont="1" applyFill="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0" fillId="11" borderId="23" xfId="0" applyFont="1" applyFill="1" applyBorder="1" applyAlignment="1">
      <alignment horizontal="center" vertical="center"/>
    </xf>
    <xf numFmtId="0" fontId="10" fillId="11" borderId="24" xfId="0" applyFont="1" applyFill="1"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0" fillId="11" borderId="20" xfId="0" applyFont="1" applyFill="1" applyBorder="1" applyAlignment="1">
      <alignment horizontal="center" vertical="center"/>
    </xf>
    <xf numFmtId="0" fontId="10" fillId="11" borderId="21" xfId="0" applyFont="1" applyFill="1"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8" fillId="6" borderId="16" xfId="0" applyFont="1" applyFill="1" applyBorder="1" applyAlignment="1">
      <alignment horizontal="left" vertical="center"/>
    </xf>
    <xf numFmtId="0" fontId="8" fillId="6" borderId="2" xfId="0" applyFont="1" applyFill="1" applyBorder="1" applyAlignment="1">
      <alignment horizontal="left" vertical="center"/>
    </xf>
    <xf numFmtId="0" fontId="10" fillId="12" borderId="49" xfId="0" applyFont="1" applyFill="1" applyBorder="1" applyAlignment="1">
      <alignment horizontal="center" vertical="center"/>
    </xf>
    <xf numFmtId="0" fontId="10" fillId="12" borderId="41" xfId="0" applyFont="1" applyFill="1" applyBorder="1" applyAlignment="1">
      <alignment horizontal="center" vertical="center"/>
    </xf>
    <xf numFmtId="0" fontId="10" fillId="12" borderId="99" xfId="0" applyFont="1" applyFill="1" applyBorder="1" applyAlignment="1">
      <alignment horizontal="center" vertical="center"/>
    </xf>
    <xf numFmtId="0" fontId="10" fillId="12" borderId="52" xfId="0" applyFont="1" applyFill="1" applyBorder="1" applyAlignment="1">
      <alignment horizontal="center" vertical="center"/>
    </xf>
    <xf numFmtId="0" fontId="0" fillId="0" borderId="41" xfId="0" applyBorder="1" applyAlignment="1">
      <alignment horizontal="left"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0" fontId="0" fillId="0" borderId="143" xfId="0" applyBorder="1" applyAlignment="1">
      <alignment horizontal="left" vertical="center" wrapText="1"/>
    </xf>
    <xf numFmtId="0" fontId="10" fillId="12" borderId="45" xfId="0" applyFont="1" applyFill="1" applyBorder="1" applyAlignment="1">
      <alignment horizontal="center" vertical="center"/>
    </xf>
    <xf numFmtId="0" fontId="10" fillId="12" borderId="33" xfId="0" applyFont="1" applyFill="1" applyBorder="1" applyAlignment="1">
      <alignment horizontal="center" vertical="center"/>
    </xf>
    <xf numFmtId="0" fontId="0" fillId="0" borderId="168" xfId="0" applyBorder="1" applyAlignment="1">
      <alignment horizontal="left" vertical="center" wrapText="1"/>
    </xf>
    <xf numFmtId="0" fontId="0" fillId="0" borderId="151" xfId="0" applyBorder="1" applyAlignment="1">
      <alignment horizontal="left" vertical="center" wrapText="1"/>
    </xf>
    <xf numFmtId="0" fontId="10" fillId="11" borderId="80" xfId="0" applyFont="1" applyFill="1" applyBorder="1" applyAlignment="1">
      <alignment horizontal="center" vertical="center"/>
    </xf>
    <xf numFmtId="0" fontId="10" fillId="11" borderId="82" xfId="0" applyFont="1" applyFill="1" applyBorder="1" applyAlignment="1">
      <alignment horizontal="center" vertical="center"/>
    </xf>
    <xf numFmtId="0" fontId="0" fillId="0" borderId="82" xfId="0" applyBorder="1" applyAlignment="1">
      <alignment horizontal="left" vertical="center" wrapText="1"/>
    </xf>
    <xf numFmtId="0" fontId="0" fillId="0" borderId="97" xfId="0" applyBorder="1" applyAlignment="1">
      <alignment horizontal="left" vertical="center" wrapText="1"/>
    </xf>
    <xf numFmtId="0" fontId="10" fillId="12" borderId="7" xfId="0" applyFont="1" applyFill="1" applyBorder="1" applyAlignment="1">
      <alignment horizontal="center" vertical="center"/>
    </xf>
    <xf numFmtId="0" fontId="10" fillId="12" borderId="8" xfId="0" applyFont="1" applyFill="1"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8" fillId="72" borderId="148" xfId="0" applyFont="1" applyFill="1" applyBorder="1" applyAlignment="1">
      <alignment horizontal="left" vertical="center"/>
    </xf>
    <xf numFmtId="0" fontId="8" fillId="72" borderId="147" xfId="0" applyFont="1" applyFill="1" applyBorder="1" applyAlignment="1">
      <alignment horizontal="left" vertical="center"/>
    </xf>
    <xf numFmtId="0" fontId="10" fillId="76" borderId="229" xfId="0" applyFont="1" applyFill="1" applyBorder="1" applyAlignment="1">
      <alignment horizontal="center" vertical="center"/>
    </xf>
    <xf numFmtId="0" fontId="10" fillId="76" borderId="209" xfId="0" applyFont="1" applyFill="1" applyBorder="1" applyAlignment="1">
      <alignment horizontal="center" vertical="center"/>
    </xf>
    <xf numFmtId="0" fontId="10" fillId="76" borderId="3" xfId="0" applyFont="1" applyFill="1" applyBorder="1" applyAlignment="1">
      <alignment horizontal="center" vertical="center"/>
    </xf>
    <xf numFmtId="0" fontId="10" fillId="76" borderId="0" xfId="0" applyFont="1" applyFill="1" applyAlignment="1">
      <alignment horizontal="center" vertical="center"/>
    </xf>
    <xf numFmtId="0" fontId="10" fillId="76" borderId="99" xfId="0" applyFont="1" applyFill="1" applyBorder="1" applyAlignment="1">
      <alignment horizontal="center" vertical="center"/>
    </xf>
    <xf numFmtId="0" fontId="10" fillId="76" borderId="52" xfId="0" applyFont="1" applyFill="1" applyBorder="1" applyAlignment="1">
      <alignment horizontal="center" vertical="center"/>
    </xf>
    <xf numFmtId="0" fontId="0" fillId="0" borderId="209" xfId="0" applyBorder="1" applyAlignment="1">
      <alignment horizontal="left" vertical="center" wrapText="1"/>
    </xf>
    <xf numFmtId="0" fontId="0" fillId="0" borderId="210" xfId="0" applyBorder="1" applyAlignment="1">
      <alignment horizontal="left" vertical="center" wrapText="1"/>
    </xf>
    <xf numFmtId="0" fontId="0" fillId="0" borderId="0" xfId="0" applyAlignment="1">
      <alignment horizontal="left" vertical="center" wrapText="1"/>
    </xf>
    <xf numFmtId="0" fontId="0" fillId="0" borderId="48" xfId="0" applyBorder="1" applyAlignment="1">
      <alignment horizontal="left" vertical="center" wrapText="1"/>
    </xf>
    <xf numFmtId="0" fontId="10" fillId="76" borderId="46" xfId="0" applyFont="1" applyFill="1" applyBorder="1" applyAlignment="1">
      <alignment horizontal="center" vertical="center"/>
    </xf>
    <xf numFmtId="0" fontId="10" fillId="76" borderId="43" xfId="0" applyFont="1" applyFill="1" applyBorder="1" applyAlignment="1">
      <alignment horizontal="center" vertical="center"/>
    </xf>
    <xf numFmtId="0" fontId="0" fillId="0" borderId="43" xfId="0" applyBorder="1" applyAlignment="1">
      <alignment horizontal="left" vertical="center" wrapText="1"/>
    </xf>
    <xf numFmtId="0" fontId="0" fillId="0" borderId="47" xfId="0" applyBorder="1" applyAlignment="1">
      <alignment horizontal="left" vertical="center" wrapText="1"/>
    </xf>
    <xf numFmtId="0" fontId="10" fillId="76" borderId="7" xfId="0" applyFont="1" applyFill="1" applyBorder="1" applyAlignment="1">
      <alignment horizontal="center" vertical="center"/>
    </xf>
    <xf numFmtId="0" fontId="10" fillId="76" borderId="8" xfId="0" applyFont="1" applyFill="1" applyBorder="1" applyAlignment="1">
      <alignment horizontal="center" vertical="center"/>
    </xf>
    <xf numFmtId="0" fontId="6" fillId="78" borderId="46" xfId="0" applyFont="1" applyFill="1" applyBorder="1" applyAlignment="1">
      <alignment horizontal="center" vertical="center" wrapText="1"/>
    </xf>
    <xf numFmtId="0" fontId="6" fillId="78" borderId="43" xfId="0" applyFont="1" applyFill="1" applyBorder="1" applyAlignment="1">
      <alignment horizontal="center" vertical="center" wrapText="1"/>
    </xf>
    <xf numFmtId="0" fontId="6" fillId="78" borderId="47" xfId="0" applyFont="1" applyFill="1" applyBorder="1" applyAlignment="1">
      <alignment horizontal="center" vertical="center" wrapText="1"/>
    </xf>
    <xf numFmtId="0" fontId="16" fillId="9" borderId="49" xfId="0" applyFont="1" applyFill="1" applyBorder="1" applyAlignment="1">
      <alignment horizontal="center" vertical="center" wrapText="1"/>
    </xf>
    <xf numFmtId="0" fontId="16" fillId="9" borderId="50" xfId="0" applyFont="1" applyFill="1" applyBorder="1" applyAlignment="1">
      <alignment horizontal="center" vertical="center" wrapText="1"/>
    </xf>
    <xf numFmtId="164" fontId="31" fillId="79" borderId="46" xfId="0" applyNumberFormat="1" applyFont="1" applyFill="1" applyBorder="1" applyAlignment="1">
      <alignment horizontal="center" vertical="center"/>
    </xf>
    <xf numFmtId="164" fontId="31" fillId="79" borderId="47" xfId="0" applyNumberFormat="1" applyFont="1" applyFill="1" applyBorder="1" applyAlignment="1">
      <alignment horizontal="center" vertical="center"/>
    </xf>
    <xf numFmtId="0" fontId="50" fillId="79" borderId="1" xfId="0" applyFont="1" applyFill="1" applyBorder="1" applyAlignment="1">
      <alignment horizontal="center" vertical="center"/>
    </xf>
    <xf numFmtId="0" fontId="50" fillId="79" borderId="16" xfId="0" applyFont="1" applyFill="1" applyBorder="1" applyAlignment="1">
      <alignment horizontal="center" vertical="center"/>
    </xf>
    <xf numFmtId="0" fontId="50" fillId="79" borderId="2" xfId="0" applyFont="1" applyFill="1" applyBorder="1" applyAlignment="1">
      <alignment horizontal="center" vertical="center"/>
    </xf>
    <xf numFmtId="0" fontId="6" fillId="78" borderId="43" xfId="0" applyFont="1" applyFill="1" applyBorder="1" applyAlignment="1">
      <alignment horizontal="center" vertical="center"/>
    </xf>
    <xf numFmtId="0" fontId="6" fillId="78" borderId="47" xfId="0" applyFont="1" applyFill="1" applyBorder="1" applyAlignment="1">
      <alignment horizontal="center" vertical="center"/>
    </xf>
    <xf numFmtId="0" fontId="8" fillId="4" borderId="49"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50" fillId="79" borderId="46" xfId="0" applyFont="1" applyFill="1" applyBorder="1" applyAlignment="1">
      <alignment horizontal="center" vertical="center"/>
    </xf>
    <xf numFmtId="0" fontId="50" fillId="79" borderId="43" xfId="0" applyFont="1" applyFill="1" applyBorder="1" applyAlignment="1">
      <alignment horizontal="center" vertical="center"/>
    </xf>
    <xf numFmtId="0" fontId="50" fillId="79" borderId="47" xfId="0" applyFont="1" applyFill="1" applyBorder="1" applyAlignment="1">
      <alignment horizontal="center" vertical="center"/>
    </xf>
    <xf numFmtId="0" fontId="16" fillId="78" borderId="49" xfId="0" applyFont="1" applyFill="1" applyBorder="1" applyAlignment="1">
      <alignment horizontal="center" vertical="center" wrapText="1"/>
    </xf>
    <xf numFmtId="0" fontId="16" fillId="78" borderId="50" xfId="0" applyFont="1" applyFill="1" applyBorder="1" applyAlignment="1">
      <alignment horizontal="center" vertical="center" wrapText="1"/>
    </xf>
    <xf numFmtId="0" fontId="16" fillId="9" borderId="41" xfId="0" applyFont="1" applyFill="1" applyBorder="1" applyAlignment="1">
      <alignment horizontal="center" vertical="center" wrapText="1"/>
    </xf>
    <xf numFmtId="164" fontId="31" fillId="79" borderId="43" xfId="0" applyNumberFormat="1" applyFont="1" applyFill="1" applyBorder="1" applyAlignment="1">
      <alignment horizontal="center" vertical="center"/>
    </xf>
    <xf numFmtId="0" fontId="8" fillId="4" borderId="189" xfId="0" applyFont="1" applyFill="1" applyBorder="1" applyAlignment="1">
      <alignment horizontal="center" vertical="center" wrapText="1"/>
    </xf>
    <xf numFmtId="0" fontId="8" fillId="4" borderId="64" xfId="0" applyFont="1" applyFill="1" applyBorder="1" applyAlignment="1">
      <alignment horizontal="center" vertical="center" wrapText="1"/>
    </xf>
    <xf numFmtId="0" fontId="8" fillId="4" borderId="190" xfId="0" applyFont="1" applyFill="1" applyBorder="1" applyAlignment="1">
      <alignment horizontal="center" vertical="center" wrapText="1"/>
    </xf>
    <xf numFmtId="0" fontId="54" fillId="4" borderId="171" xfId="0" applyFont="1" applyFill="1" applyBorder="1" applyAlignment="1">
      <alignment horizontal="center" vertical="center"/>
    </xf>
    <xf numFmtId="0" fontId="54" fillId="4" borderId="0" xfId="0" applyFont="1" applyFill="1" applyAlignment="1">
      <alignment horizontal="center" vertical="center"/>
    </xf>
    <xf numFmtId="0" fontId="54" fillId="4" borderId="48" xfId="0" applyFont="1" applyFill="1" applyBorder="1" applyAlignment="1">
      <alignment horizontal="center" vertical="center"/>
    </xf>
    <xf numFmtId="0" fontId="8" fillId="77" borderId="63" xfId="0" applyFont="1" applyFill="1" applyBorder="1" applyAlignment="1">
      <alignment horizontal="center" vertical="center" wrapText="1"/>
    </xf>
    <xf numFmtId="0" fontId="8" fillId="77" borderId="64" xfId="0" applyFont="1" applyFill="1" applyBorder="1" applyAlignment="1">
      <alignment horizontal="center" vertical="center" wrapText="1"/>
    </xf>
    <xf numFmtId="0" fontId="8" fillId="77" borderId="65" xfId="0" applyFont="1" applyFill="1" applyBorder="1" applyAlignment="1">
      <alignment horizontal="center" vertical="center" wrapText="1"/>
    </xf>
    <xf numFmtId="0" fontId="54" fillId="77" borderId="3" xfId="0" applyFont="1" applyFill="1" applyBorder="1" applyAlignment="1">
      <alignment horizontal="center" vertical="center"/>
    </xf>
    <xf numFmtId="0" fontId="54" fillId="77" borderId="0" xfId="0" applyFont="1" applyFill="1" applyAlignment="1">
      <alignment horizontal="center" vertical="center"/>
    </xf>
    <xf numFmtId="0" fontId="54" fillId="77" borderId="212" xfId="0" applyFont="1" applyFill="1" applyBorder="1" applyAlignment="1">
      <alignment horizontal="center" vertical="center"/>
    </xf>
    <xf numFmtId="164" fontId="31" fillId="2" borderId="226" xfId="0" applyNumberFormat="1" applyFont="1" applyFill="1" applyBorder="1" applyAlignment="1">
      <alignment horizontal="center" vertical="center"/>
    </xf>
    <xf numFmtId="164" fontId="31" fillId="2" borderId="73" xfId="0" applyNumberFormat="1" applyFont="1" applyFill="1" applyBorder="1" applyAlignment="1">
      <alignment horizontal="center" vertical="center"/>
    </xf>
    <xf numFmtId="164" fontId="31" fillId="2" borderId="215" xfId="0" applyNumberFormat="1" applyFont="1" applyFill="1" applyBorder="1" applyAlignment="1">
      <alignment horizontal="center" vertical="center"/>
    </xf>
    <xf numFmtId="164" fontId="31" fillId="2" borderId="191" xfId="0" applyNumberFormat="1" applyFont="1" applyFill="1" applyBorder="1" applyAlignment="1">
      <alignment horizontal="center" vertical="center"/>
    </xf>
    <xf numFmtId="164" fontId="31" fillId="2" borderId="186" xfId="0" applyNumberFormat="1" applyFont="1" applyFill="1" applyBorder="1" applyAlignment="1">
      <alignment horizontal="center" vertical="center"/>
    </xf>
    <xf numFmtId="0" fontId="51" fillId="59" borderId="189" xfId="0" applyFont="1" applyFill="1" applyBorder="1" applyAlignment="1">
      <alignment horizontal="center" vertical="center" wrapText="1"/>
    </xf>
    <xf numFmtId="0" fontId="51" fillId="59" borderId="64" xfId="0" applyFont="1" applyFill="1" applyBorder="1" applyAlignment="1">
      <alignment horizontal="center" vertical="center" wrapText="1"/>
    </xf>
    <xf numFmtId="0" fontId="51" fillId="59" borderId="190" xfId="0" applyFont="1" applyFill="1" applyBorder="1" applyAlignment="1">
      <alignment horizontal="center" vertical="center" wrapText="1"/>
    </xf>
    <xf numFmtId="0" fontId="51" fillId="59" borderId="191" xfId="0" applyFont="1" applyFill="1" applyBorder="1" applyAlignment="1">
      <alignment horizontal="center" vertical="center" wrapText="1"/>
    </xf>
    <xf numFmtId="0" fontId="51" fillId="59" borderId="73" xfId="0" applyFont="1" applyFill="1" applyBorder="1" applyAlignment="1">
      <alignment horizontal="center" vertical="center" wrapText="1"/>
    </xf>
    <xf numFmtId="0" fontId="51" fillId="59" borderId="186" xfId="0" applyFont="1" applyFill="1" applyBorder="1" applyAlignment="1">
      <alignment horizontal="center" vertical="center" wrapText="1"/>
    </xf>
    <xf numFmtId="14" fontId="16" fillId="79" borderId="223" xfId="0" applyNumberFormat="1" applyFont="1" applyFill="1" applyBorder="1" applyAlignment="1">
      <alignment horizontal="center" vertical="center" wrapText="1"/>
    </xf>
    <xf numFmtId="14" fontId="16" fillId="79" borderId="224" xfId="0" applyNumberFormat="1" applyFont="1" applyFill="1" applyBorder="1" applyAlignment="1">
      <alignment horizontal="center" vertical="center" wrapText="1"/>
    </xf>
    <xf numFmtId="14" fontId="16" fillId="79" borderId="173" xfId="0" applyNumberFormat="1" applyFont="1" applyFill="1" applyBorder="1" applyAlignment="1">
      <alignment horizontal="center" vertical="center" wrapText="1"/>
    </xf>
    <xf numFmtId="0" fontId="12" fillId="79" borderId="223" xfId="0" applyFont="1" applyFill="1" applyBorder="1" applyAlignment="1">
      <alignment horizontal="center" vertical="center" wrapText="1"/>
    </xf>
    <xf numFmtId="0" fontId="12" fillId="79" borderId="224" xfId="0" applyFont="1" applyFill="1" applyBorder="1" applyAlignment="1">
      <alignment horizontal="center" vertical="center"/>
    </xf>
    <xf numFmtId="14" fontId="50" fillId="24" borderId="226" xfId="0" applyNumberFormat="1" applyFont="1" applyFill="1" applyBorder="1" applyAlignment="1" applyProtection="1">
      <alignment horizontal="center" vertical="center"/>
      <protection locked="0"/>
    </xf>
    <xf numFmtId="14" fontId="50" fillId="24" borderId="73" xfId="0" applyNumberFormat="1" applyFont="1" applyFill="1" applyBorder="1" applyAlignment="1" applyProtection="1">
      <alignment horizontal="center" vertical="center"/>
      <protection locked="0"/>
    </xf>
    <xf numFmtId="164" fontId="31" fillId="9" borderId="1" xfId="0" applyNumberFormat="1" applyFont="1" applyFill="1" applyBorder="1" applyAlignment="1">
      <alignment horizontal="center" vertical="center"/>
    </xf>
    <xf numFmtId="164" fontId="31" fillId="9" borderId="2" xfId="0" applyNumberFormat="1" applyFont="1" applyFill="1" applyBorder="1" applyAlignment="1">
      <alignment horizontal="center" vertical="center"/>
    </xf>
    <xf numFmtId="164" fontId="50" fillId="15" borderId="1" xfId="0" applyNumberFormat="1" applyFont="1" applyFill="1" applyBorder="1" applyAlignment="1">
      <alignment horizontal="center" vertical="center"/>
    </xf>
    <xf numFmtId="164" fontId="50" fillId="15" borderId="208" xfId="0" applyNumberFormat="1" applyFont="1" applyFill="1" applyBorder="1" applyAlignment="1">
      <alignment horizontal="center" vertical="center"/>
    </xf>
    <xf numFmtId="164" fontId="50" fillId="15" borderId="211" xfId="0" applyNumberFormat="1" applyFont="1" applyFill="1" applyBorder="1" applyAlignment="1">
      <alignment horizontal="center" vertical="center"/>
    </xf>
    <xf numFmtId="164" fontId="50" fillId="15" borderId="2" xfId="0" applyNumberFormat="1" applyFont="1" applyFill="1" applyBorder="1" applyAlignment="1">
      <alignment horizontal="center" vertical="center"/>
    </xf>
    <xf numFmtId="164" fontId="50" fillId="79" borderId="1" xfId="0" applyNumberFormat="1" applyFont="1" applyFill="1" applyBorder="1" applyAlignment="1">
      <alignment horizontal="center" vertical="center"/>
    </xf>
    <xf numFmtId="164" fontId="50" fillId="79" borderId="208" xfId="0" applyNumberFormat="1" applyFont="1" applyFill="1" applyBorder="1" applyAlignment="1">
      <alignment horizontal="center" vertical="center"/>
    </xf>
    <xf numFmtId="164" fontId="50" fillId="79" borderId="211" xfId="0" applyNumberFormat="1" applyFont="1" applyFill="1" applyBorder="1" applyAlignment="1">
      <alignment horizontal="center" vertical="center"/>
    </xf>
    <xf numFmtId="164" fontId="50" fillId="79" borderId="2" xfId="0" applyNumberFormat="1" applyFont="1" applyFill="1" applyBorder="1" applyAlignment="1">
      <alignment horizontal="center" vertical="center"/>
    </xf>
    <xf numFmtId="164" fontId="31" fillId="78" borderId="1" xfId="0" applyNumberFormat="1" applyFont="1" applyFill="1" applyBorder="1" applyAlignment="1">
      <alignment horizontal="center" vertical="center"/>
    </xf>
    <xf numFmtId="164" fontId="31" fillId="78" borderId="2" xfId="0" applyNumberFormat="1" applyFont="1" applyFill="1" applyBorder="1" applyAlignment="1">
      <alignment horizontal="center" vertical="center"/>
    </xf>
    <xf numFmtId="0" fontId="12" fillId="79" borderId="225" xfId="0" applyFont="1" applyFill="1" applyBorder="1" applyAlignment="1">
      <alignment horizontal="center" vertical="center" wrapText="1"/>
    </xf>
    <xf numFmtId="0" fontId="12" fillId="79" borderId="174" xfId="0" applyFont="1" applyFill="1" applyBorder="1" applyAlignment="1">
      <alignment horizontal="center" vertical="center" wrapText="1"/>
    </xf>
    <xf numFmtId="14" fontId="50" fillId="24" borderId="227" xfId="0" applyNumberFormat="1" applyFont="1" applyFill="1" applyBorder="1" applyAlignment="1" applyProtection="1">
      <alignment horizontal="center" vertical="center"/>
      <protection locked="0"/>
    </xf>
    <xf numFmtId="14" fontId="50" fillId="24" borderId="228" xfId="0" applyNumberFormat="1" applyFont="1" applyFill="1" applyBorder="1" applyAlignment="1" applyProtection="1">
      <alignment horizontal="center" vertical="center"/>
      <protection locked="0"/>
    </xf>
    <xf numFmtId="0" fontId="31" fillId="79" borderId="41" xfId="0" applyFont="1" applyFill="1" applyBorder="1" applyAlignment="1">
      <alignment horizontal="center" vertical="center" wrapText="1"/>
    </xf>
    <xf numFmtId="0" fontId="31" fillId="79" borderId="50" xfId="0" applyFont="1" applyFill="1" applyBorder="1" applyAlignment="1">
      <alignment horizontal="center" vertical="center" wrapText="1"/>
    </xf>
    <xf numFmtId="0" fontId="31" fillId="9" borderId="43" xfId="0" applyFont="1" applyFill="1" applyBorder="1" applyAlignment="1">
      <alignment horizontal="center" vertical="center"/>
    </xf>
    <xf numFmtId="0" fontId="31" fillId="9" borderId="47" xfId="0" applyFont="1" applyFill="1" applyBorder="1" applyAlignment="1">
      <alignment horizontal="center" vertical="center"/>
    </xf>
    <xf numFmtId="164" fontId="8" fillId="77" borderId="49" xfId="0" applyNumberFormat="1" applyFont="1" applyFill="1" applyBorder="1" applyAlignment="1">
      <alignment horizontal="center" vertical="center"/>
    </xf>
    <xf numFmtId="164" fontId="8" fillId="77" borderId="41" xfId="0" applyNumberFormat="1" applyFont="1" applyFill="1" applyBorder="1" applyAlignment="1">
      <alignment horizontal="center" vertical="center"/>
    </xf>
    <xf numFmtId="164" fontId="8" fillId="77" borderId="50" xfId="0" applyNumberFormat="1" applyFont="1" applyFill="1" applyBorder="1" applyAlignment="1">
      <alignment horizontal="center" vertical="center"/>
    </xf>
    <xf numFmtId="0" fontId="42" fillId="15" borderId="45" xfId="0" applyFont="1" applyFill="1" applyBorder="1" applyAlignment="1">
      <alignment horizontal="center" vertical="center"/>
    </xf>
    <xf numFmtId="0" fontId="42" fillId="15" borderId="33" xfId="0" applyFont="1" applyFill="1" applyBorder="1" applyAlignment="1">
      <alignment horizontal="center" vertical="center"/>
    </xf>
    <xf numFmtId="0" fontId="42" fillId="15" borderId="32" xfId="0" applyFont="1" applyFill="1" applyBorder="1" applyAlignment="1">
      <alignment horizontal="center" vertical="center"/>
    </xf>
    <xf numFmtId="0" fontId="42" fillId="15" borderId="151" xfId="0" applyFont="1" applyFill="1" applyBorder="1" applyAlignment="1">
      <alignment horizontal="center" vertical="center"/>
    </xf>
    <xf numFmtId="0" fontId="42" fillId="78" borderId="45" xfId="0" applyFont="1" applyFill="1" applyBorder="1" applyAlignment="1">
      <alignment horizontal="center" vertical="center"/>
    </xf>
    <xf numFmtId="0" fontId="42" fillId="78" borderId="33" xfId="0" applyFont="1" applyFill="1" applyBorder="1" applyAlignment="1">
      <alignment horizontal="center" vertical="center"/>
    </xf>
    <xf numFmtId="0" fontId="42" fillId="78" borderId="32" xfId="0" applyFont="1" applyFill="1" applyBorder="1" applyAlignment="1">
      <alignment horizontal="center" vertical="center"/>
    </xf>
    <xf numFmtId="0" fontId="42" fillId="78" borderId="151" xfId="0" applyFont="1" applyFill="1" applyBorder="1" applyAlignment="1">
      <alignment horizontal="center" vertical="center"/>
    </xf>
    <xf numFmtId="164" fontId="8" fillId="77" borderId="49" xfId="0" applyNumberFormat="1" applyFont="1" applyFill="1" applyBorder="1" applyAlignment="1">
      <alignment horizontal="center" vertical="center" wrapText="1"/>
    </xf>
    <xf numFmtId="164" fontId="8" fillId="77" borderId="50" xfId="0" applyNumberFormat="1" applyFont="1" applyFill="1" applyBorder="1" applyAlignment="1">
      <alignment horizontal="center" vertical="center" wrapText="1"/>
    </xf>
    <xf numFmtId="0" fontId="8" fillId="77" borderId="46" xfId="0" applyFont="1" applyFill="1" applyBorder="1" applyAlignment="1">
      <alignment horizontal="center" vertical="center"/>
    </xf>
    <xf numFmtId="0" fontId="8" fillId="77" borderId="47" xfId="0" applyFont="1" applyFill="1" applyBorder="1" applyAlignment="1">
      <alignment horizontal="center" vertical="center"/>
    </xf>
    <xf numFmtId="0" fontId="6" fillId="68" borderId="146" xfId="0" applyFont="1" applyFill="1" applyBorder="1" applyAlignment="1">
      <alignment horizontal="center" vertical="center" wrapText="1"/>
    </xf>
    <xf numFmtId="0" fontId="6" fillId="68" borderId="37" xfId="0" applyFont="1" applyFill="1" applyBorder="1" applyAlignment="1">
      <alignment horizontal="center" vertical="center" wrapText="1"/>
    </xf>
    <xf numFmtId="0" fontId="6" fillId="68" borderId="36" xfId="0" applyFont="1" applyFill="1" applyBorder="1" applyAlignment="1">
      <alignment horizontal="center" vertical="center" wrapText="1"/>
    </xf>
    <xf numFmtId="0" fontId="6" fillId="68" borderId="147" xfId="0" applyFont="1" applyFill="1" applyBorder="1" applyAlignment="1">
      <alignment horizontal="center" vertical="center" wrapText="1"/>
    </xf>
    <xf numFmtId="0" fontId="6" fillId="9" borderId="146"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9" borderId="36" xfId="0" applyFont="1" applyFill="1" applyBorder="1" applyAlignment="1">
      <alignment horizontal="center" vertical="center" wrapText="1"/>
    </xf>
    <xf numFmtId="0" fontId="6" fillId="9" borderId="147" xfId="0" applyFont="1" applyFill="1" applyBorder="1" applyAlignment="1">
      <alignment horizontal="center" vertical="center" wrapText="1"/>
    </xf>
    <xf numFmtId="164" fontId="8" fillId="4" borderId="49" xfId="0" applyNumberFormat="1" applyFont="1" applyFill="1" applyBorder="1" applyAlignment="1">
      <alignment horizontal="center" vertical="center" wrapText="1"/>
    </xf>
    <xf numFmtId="164" fontId="8" fillId="4" borderId="50" xfId="0" applyNumberFormat="1" applyFont="1" applyFill="1" applyBorder="1" applyAlignment="1">
      <alignment horizontal="center" vertical="center" wrapText="1"/>
    </xf>
    <xf numFmtId="0" fontId="8" fillId="4" borderId="46" xfId="0" applyFont="1" applyFill="1" applyBorder="1" applyAlignment="1">
      <alignment horizontal="center" vertical="center"/>
    </xf>
    <xf numFmtId="0" fontId="8" fillId="4" borderId="47" xfId="0" applyFont="1" applyFill="1" applyBorder="1" applyAlignment="1">
      <alignment horizontal="center" vertical="center"/>
    </xf>
    <xf numFmtId="0" fontId="4" fillId="77" borderId="1" xfId="0" applyFont="1" applyFill="1" applyBorder="1" applyAlignment="1">
      <alignment horizontal="center" vertical="center"/>
    </xf>
    <xf numFmtId="0" fontId="4" fillId="77" borderId="16" xfId="0" applyFont="1" applyFill="1" applyBorder="1" applyAlignment="1">
      <alignment horizontal="center" vertical="center"/>
    </xf>
    <xf numFmtId="0" fontId="4" fillId="77" borderId="2"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1" fillId="59" borderId="171" xfId="0" applyFont="1" applyFill="1" applyBorder="1" applyAlignment="1">
      <alignment horizontal="center" vertical="center" wrapText="1"/>
    </xf>
    <xf numFmtId="0" fontId="51" fillId="59" borderId="0" xfId="0" applyFont="1" applyFill="1" applyAlignment="1">
      <alignment horizontal="center" vertical="center" wrapText="1"/>
    </xf>
    <xf numFmtId="0" fontId="51" fillId="59" borderId="48" xfId="0" applyFont="1" applyFill="1" applyBorder="1" applyAlignment="1">
      <alignment horizontal="center" vertical="center" wrapText="1"/>
    </xf>
    <xf numFmtId="164" fontId="16" fillId="9" borderId="221" xfId="0" applyNumberFormat="1" applyFont="1" applyFill="1" applyBorder="1" applyAlignment="1">
      <alignment horizontal="center" vertical="center" wrapText="1"/>
    </xf>
    <xf numFmtId="164" fontId="16" fillId="9" borderId="216" xfId="0" applyNumberFormat="1" applyFont="1" applyFill="1" applyBorder="1" applyAlignment="1">
      <alignment horizontal="center" vertical="center" wrapText="1"/>
    </xf>
    <xf numFmtId="164" fontId="16" fillId="9" borderId="55" xfId="0" applyNumberFormat="1" applyFont="1" applyFill="1" applyBorder="1" applyAlignment="1">
      <alignment horizontal="center" vertical="center" wrapText="1"/>
    </xf>
    <xf numFmtId="49" fontId="16" fillId="9" borderId="219" xfId="0" applyNumberFormat="1" applyFont="1" applyFill="1" applyBorder="1" applyAlignment="1">
      <alignment horizontal="center" vertical="center" wrapText="1"/>
    </xf>
    <xf numFmtId="49" fontId="16" fillId="9" borderId="64" xfId="0" applyNumberFormat="1" applyFont="1" applyFill="1" applyBorder="1" applyAlignment="1">
      <alignment horizontal="center" vertical="center" wrapText="1"/>
    </xf>
    <xf numFmtId="49" fontId="16" fillId="9" borderId="190" xfId="0" applyNumberFormat="1" applyFont="1" applyFill="1" applyBorder="1" applyAlignment="1">
      <alignment horizontal="center" vertical="center" wrapText="1"/>
    </xf>
    <xf numFmtId="49" fontId="16" fillId="9" borderId="28" xfId="0" applyNumberFormat="1" applyFont="1" applyFill="1" applyBorder="1" applyAlignment="1">
      <alignment horizontal="center" vertical="center" wrapText="1"/>
    </xf>
    <xf numFmtId="49" fontId="16" fillId="9" borderId="0" xfId="0" applyNumberFormat="1" applyFont="1" applyFill="1" applyAlignment="1">
      <alignment horizontal="center" vertical="center" wrapText="1"/>
    </xf>
    <xf numFmtId="49" fontId="16" fillId="9" borderId="48" xfId="0" applyNumberFormat="1" applyFont="1" applyFill="1" applyBorder="1" applyAlignment="1">
      <alignment horizontal="center" vertical="center" wrapText="1"/>
    </xf>
    <xf numFmtId="49" fontId="16" fillId="9" borderId="58" xfId="0" applyNumberFormat="1" applyFont="1" applyFill="1" applyBorder="1" applyAlignment="1">
      <alignment horizontal="center" vertical="center" wrapText="1"/>
    </xf>
    <xf numFmtId="49" fontId="16" fillId="9" borderId="52" xfId="0" applyNumberFormat="1" applyFont="1" applyFill="1" applyBorder="1" applyAlignment="1">
      <alignment horizontal="center" vertical="center" wrapText="1"/>
    </xf>
    <xf numFmtId="49" fontId="16" fillId="9" borderId="143" xfId="0" applyNumberFormat="1" applyFont="1" applyFill="1" applyBorder="1" applyAlignment="1">
      <alignment horizontal="center" vertical="center" wrapText="1"/>
    </xf>
    <xf numFmtId="164" fontId="16" fillId="9" borderId="220" xfId="0" applyNumberFormat="1" applyFont="1" applyFill="1" applyBorder="1" applyAlignment="1">
      <alignment horizontal="center" vertical="center" wrapText="1"/>
    </xf>
    <xf numFmtId="164" fontId="16" fillId="9" borderId="134" xfId="0" applyNumberFormat="1" applyFont="1" applyFill="1" applyBorder="1" applyAlignment="1">
      <alignment horizontal="center" vertical="center" wrapText="1"/>
    </xf>
    <xf numFmtId="164" fontId="16" fillId="9" borderId="62" xfId="0" applyNumberFormat="1" applyFont="1" applyFill="1" applyBorder="1" applyAlignment="1">
      <alignment horizontal="center" vertical="center" wrapText="1"/>
    </xf>
    <xf numFmtId="14" fontId="16" fillId="9" borderId="221" xfId="0" applyNumberFormat="1" applyFont="1" applyFill="1" applyBorder="1" applyAlignment="1">
      <alignment horizontal="center" vertical="center" wrapText="1"/>
    </xf>
    <xf numFmtId="14" fontId="16" fillId="9" borderId="216" xfId="0" applyNumberFormat="1" applyFont="1" applyFill="1" applyBorder="1" applyAlignment="1">
      <alignment horizontal="center" vertical="center" wrapText="1"/>
    </xf>
    <xf numFmtId="14" fontId="16" fillId="9" borderId="55" xfId="0" applyNumberFormat="1" applyFont="1" applyFill="1" applyBorder="1" applyAlignment="1">
      <alignment horizontal="center" vertical="center" wrapText="1"/>
    </xf>
    <xf numFmtId="14" fontId="16" fillId="9" borderId="219" xfId="0" applyNumberFormat="1" applyFont="1" applyFill="1" applyBorder="1" applyAlignment="1">
      <alignment horizontal="center" vertical="center" wrapText="1"/>
    </xf>
    <xf numFmtId="14" fontId="16" fillId="9" borderId="64" xfId="0" applyNumberFormat="1" applyFont="1" applyFill="1" applyBorder="1" applyAlignment="1">
      <alignment horizontal="center" vertical="center" wrapText="1"/>
    </xf>
    <xf numFmtId="14" fontId="16" fillId="9" borderId="222" xfId="0" applyNumberFormat="1" applyFont="1" applyFill="1" applyBorder="1" applyAlignment="1">
      <alignment horizontal="center" vertical="center" wrapText="1"/>
    </xf>
    <xf numFmtId="14" fontId="16" fillId="9" borderId="28" xfId="0" applyNumberFormat="1" applyFont="1" applyFill="1" applyBorder="1" applyAlignment="1">
      <alignment horizontal="center" vertical="center" wrapText="1"/>
    </xf>
    <xf numFmtId="14" fontId="16" fillId="9" borderId="0" xfId="0" applyNumberFormat="1" applyFont="1" applyFill="1" applyAlignment="1">
      <alignment horizontal="center" vertical="center" wrapText="1"/>
    </xf>
    <xf numFmtId="14" fontId="16" fillId="9" borderId="29" xfId="0" applyNumberFormat="1" applyFont="1" applyFill="1" applyBorder="1" applyAlignment="1">
      <alignment horizontal="center" vertical="center" wrapText="1"/>
    </xf>
    <xf numFmtId="14" fontId="16" fillId="9" borderId="58" xfId="0" applyNumberFormat="1" applyFont="1" applyFill="1" applyBorder="1" applyAlignment="1">
      <alignment horizontal="center" vertical="center" wrapText="1"/>
    </xf>
    <xf numFmtId="14" fontId="16" fillId="9" borderId="52" xfId="0" applyNumberFormat="1" applyFont="1" applyFill="1" applyBorder="1" applyAlignment="1">
      <alignment horizontal="center" vertical="center" wrapText="1"/>
    </xf>
    <xf numFmtId="14" fontId="16" fillId="9" borderId="34" xfId="0" applyNumberFormat="1" applyFont="1" applyFill="1" applyBorder="1" applyAlignment="1">
      <alignment horizontal="center" vertical="center" wrapText="1"/>
    </xf>
    <xf numFmtId="164" fontId="16" fillId="9" borderId="219" xfId="0" applyNumberFormat="1" applyFont="1" applyFill="1" applyBorder="1" applyAlignment="1">
      <alignment horizontal="center" vertical="center" wrapText="1"/>
    </xf>
    <xf numFmtId="164" fontId="16" fillId="9" borderId="65" xfId="0" applyNumberFormat="1" applyFont="1" applyFill="1" applyBorder="1" applyAlignment="1">
      <alignment horizontal="center" vertical="center" wrapText="1"/>
    </xf>
    <xf numFmtId="164" fontId="16" fillId="9" borderId="28" xfId="0" applyNumberFormat="1" applyFont="1" applyFill="1" applyBorder="1" applyAlignment="1">
      <alignment horizontal="center" vertical="center" wrapText="1"/>
    </xf>
    <xf numFmtId="164" fontId="16" fillId="9" borderId="212" xfId="0" applyNumberFormat="1" applyFont="1" applyFill="1" applyBorder="1" applyAlignment="1">
      <alignment horizontal="center" vertical="center" wrapText="1"/>
    </xf>
    <xf numFmtId="164" fontId="16" fillId="9" borderId="58" xfId="0" applyNumberFormat="1" applyFont="1" applyFill="1" applyBorder="1" applyAlignment="1">
      <alignment horizontal="center" vertical="center" wrapText="1"/>
    </xf>
    <xf numFmtId="164" fontId="16" fillId="9" borderId="213" xfId="0" applyNumberFormat="1" applyFont="1" applyFill="1" applyBorder="1" applyAlignment="1">
      <alignment horizontal="center" vertical="center" wrapText="1"/>
    </xf>
    <xf numFmtId="49" fontId="16" fillId="24" borderId="7" xfId="0" applyNumberFormat="1" applyFont="1" applyFill="1" applyBorder="1" applyAlignment="1" applyProtection="1">
      <alignment horizontal="center" vertical="center"/>
      <protection locked="0"/>
    </xf>
    <xf numFmtId="49" fontId="16" fillId="24" borderId="192" xfId="0" applyNumberFormat="1" applyFont="1" applyFill="1" applyBorder="1" applyAlignment="1" applyProtection="1">
      <alignment horizontal="center" vertical="center"/>
      <protection locked="0"/>
    </xf>
    <xf numFmtId="0" fontId="16" fillId="24" borderId="26" xfId="0" applyFont="1" applyFill="1" applyBorder="1" applyAlignment="1" applyProtection="1">
      <alignment horizontal="center" vertical="center" wrapText="1"/>
      <protection locked="0"/>
    </xf>
    <xf numFmtId="0" fontId="16" fillId="24" borderId="209" xfId="0" applyFont="1" applyFill="1" applyBorder="1" applyAlignment="1" applyProtection="1">
      <alignment horizontal="center" vertical="center" wrapText="1"/>
      <protection locked="0"/>
    </xf>
    <xf numFmtId="0" fontId="16" fillId="24" borderId="210" xfId="0" applyFont="1" applyFill="1" applyBorder="1" applyAlignment="1" applyProtection="1">
      <alignment horizontal="center" vertical="center" wrapText="1"/>
      <protection locked="0"/>
    </xf>
    <xf numFmtId="0" fontId="16" fillId="24" borderId="28" xfId="0" applyFont="1" applyFill="1" applyBorder="1" applyAlignment="1" applyProtection="1">
      <alignment horizontal="center" vertical="center" wrapText="1"/>
      <protection locked="0"/>
    </xf>
    <xf numFmtId="0" fontId="16" fillId="24" borderId="0" xfId="0" applyFont="1" applyFill="1" applyAlignment="1" applyProtection="1">
      <alignment horizontal="center" vertical="center" wrapText="1"/>
      <protection locked="0"/>
    </xf>
    <xf numFmtId="0" fontId="16" fillId="24" borderId="48" xfId="0" applyFont="1" applyFill="1" applyBorder="1" applyAlignment="1" applyProtection="1">
      <alignment horizontal="center" vertical="center" wrapText="1"/>
      <protection locked="0"/>
    </xf>
    <xf numFmtId="0" fontId="16" fillId="24" borderId="72" xfId="0" applyFont="1" applyFill="1" applyBorder="1" applyAlignment="1" applyProtection="1">
      <alignment horizontal="center" vertical="center" wrapText="1"/>
      <protection locked="0"/>
    </xf>
    <xf numFmtId="0" fontId="16" fillId="24" borderId="73" xfId="0" applyFont="1" applyFill="1" applyBorder="1" applyAlignment="1" applyProtection="1">
      <alignment horizontal="center" vertical="center" wrapText="1"/>
      <protection locked="0"/>
    </xf>
    <xf numFmtId="0" fontId="16" fillId="24" borderId="186" xfId="0" applyFont="1" applyFill="1" applyBorder="1" applyAlignment="1" applyProtection="1">
      <alignment horizontal="center" vertical="center" wrapText="1"/>
      <protection locked="0"/>
    </xf>
    <xf numFmtId="164" fontId="16" fillId="24" borderId="135" xfId="0" applyNumberFormat="1" applyFont="1" applyFill="1" applyBorder="1" applyAlignment="1" applyProtection="1">
      <alignment horizontal="center" vertical="center"/>
      <protection locked="0"/>
    </xf>
    <xf numFmtId="164" fontId="16" fillId="24" borderId="134" xfId="0" applyNumberFormat="1" applyFont="1" applyFill="1" applyBorder="1" applyAlignment="1" applyProtection="1">
      <alignment horizontal="center" vertical="center"/>
      <protection locked="0"/>
    </xf>
    <xf numFmtId="164" fontId="16" fillId="24" borderId="182" xfId="0" applyNumberFormat="1" applyFont="1" applyFill="1" applyBorder="1" applyAlignment="1" applyProtection="1">
      <alignment horizontal="center" vertical="center"/>
      <protection locked="0"/>
    </xf>
    <xf numFmtId="1" fontId="16" fillId="24" borderId="10" xfId="0" applyNumberFormat="1" applyFont="1" applyFill="1" applyBorder="1" applyAlignment="1" applyProtection="1">
      <alignment horizontal="center" vertical="center"/>
      <protection locked="0"/>
    </xf>
    <xf numFmtId="1" fontId="16" fillId="24" borderId="216" xfId="0" applyNumberFormat="1" applyFont="1" applyFill="1" applyBorder="1" applyAlignment="1" applyProtection="1">
      <alignment horizontal="center" vertical="center"/>
      <protection locked="0"/>
    </xf>
    <xf numFmtId="1" fontId="16" fillId="24" borderId="217" xfId="0" applyNumberFormat="1" applyFont="1" applyFill="1" applyBorder="1" applyAlignment="1" applyProtection="1">
      <alignment horizontal="center" vertical="center"/>
      <protection locked="0"/>
    </xf>
    <xf numFmtId="164" fontId="31" fillId="24" borderId="26" xfId="0" applyNumberFormat="1" applyFont="1" applyFill="1" applyBorder="1" applyAlignment="1" applyProtection="1">
      <alignment horizontal="center" vertical="center"/>
      <protection locked="0"/>
    </xf>
    <xf numFmtId="164" fontId="31" fillId="24" borderId="209" xfId="0" applyNumberFormat="1" applyFont="1" applyFill="1" applyBorder="1" applyAlignment="1" applyProtection="1">
      <alignment horizontal="center" vertical="center"/>
      <protection locked="0"/>
    </xf>
    <xf numFmtId="164" fontId="31" fillId="24" borderId="27" xfId="0" applyNumberFormat="1" applyFont="1" applyFill="1" applyBorder="1" applyAlignment="1" applyProtection="1">
      <alignment horizontal="center" vertical="center"/>
      <protection locked="0"/>
    </xf>
    <xf numFmtId="164" fontId="31" fillId="24" borderId="28" xfId="0" applyNumberFormat="1" applyFont="1" applyFill="1" applyBorder="1" applyAlignment="1" applyProtection="1">
      <alignment horizontal="center" vertical="center"/>
      <protection locked="0"/>
    </xf>
    <xf numFmtId="164" fontId="31" fillId="24" borderId="0" xfId="0" applyNumberFormat="1" applyFont="1" applyFill="1" applyAlignment="1" applyProtection="1">
      <alignment horizontal="center" vertical="center"/>
      <protection locked="0"/>
    </xf>
    <xf numFmtId="164" fontId="31" fillId="24" borderId="29" xfId="0" applyNumberFormat="1" applyFont="1" applyFill="1" applyBorder="1" applyAlignment="1" applyProtection="1">
      <alignment horizontal="center" vertical="center"/>
      <protection locked="0"/>
    </xf>
    <xf numFmtId="164" fontId="31" fillId="24" borderId="72" xfId="0" applyNumberFormat="1" applyFont="1" applyFill="1" applyBorder="1" applyAlignment="1" applyProtection="1">
      <alignment horizontal="center" vertical="center"/>
      <protection locked="0"/>
    </xf>
    <xf numFmtId="164" fontId="31" fillId="24" borderId="73" xfId="0" applyNumberFormat="1" applyFont="1" applyFill="1" applyBorder="1" applyAlignment="1" applyProtection="1">
      <alignment horizontal="center" vertical="center"/>
      <protection locked="0"/>
    </xf>
    <xf numFmtId="164" fontId="31" fillId="24" borderId="74" xfId="0" applyNumberFormat="1" applyFont="1" applyFill="1" applyBorder="1" applyAlignment="1" applyProtection="1">
      <alignment horizontal="center" vertical="center"/>
      <protection locked="0"/>
    </xf>
    <xf numFmtId="4" fontId="31" fillId="24" borderId="26" xfId="0" applyNumberFormat="1" applyFont="1" applyFill="1" applyBorder="1" applyAlignment="1" applyProtection="1">
      <alignment horizontal="center" vertical="center"/>
      <protection locked="0"/>
    </xf>
    <xf numFmtId="4" fontId="31" fillId="24" borderId="214" xfId="0" applyNumberFormat="1" applyFont="1" applyFill="1" applyBorder="1" applyAlignment="1" applyProtection="1">
      <alignment horizontal="center" vertical="center"/>
      <protection locked="0"/>
    </xf>
    <xf numFmtId="4" fontId="31" fillId="24" borderId="28" xfId="0" applyNumberFormat="1" applyFont="1" applyFill="1" applyBorder="1" applyAlignment="1" applyProtection="1">
      <alignment horizontal="center" vertical="center"/>
      <protection locked="0"/>
    </xf>
    <xf numFmtId="4" fontId="31" fillId="24" borderId="212" xfId="0" applyNumberFormat="1" applyFont="1" applyFill="1" applyBorder="1" applyAlignment="1" applyProtection="1">
      <alignment horizontal="center" vertical="center"/>
      <protection locked="0"/>
    </xf>
    <xf numFmtId="4" fontId="31" fillId="24" borderId="72" xfId="0" applyNumberFormat="1" applyFont="1" applyFill="1" applyBorder="1" applyAlignment="1" applyProtection="1">
      <alignment horizontal="center" vertical="center"/>
      <protection locked="0"/>
    </xf>
    <xf numFmtId="4" fontId="31" fillId="24" borderId="215" xfId="0" applyNumberFormat="1" applyFont="1" applyFill="1" applyBorder="1" applyAlignment="1" applyProtection="1">
      <alignment horizontal="center" vertical="center"/>
      <protection locked="0"/>
    </xf>
    <xf numFmtId="0" fontId="14" fillId="15" borderId="49" xfId="0" quotePrefix="1" applyFont="1" applyFill="1" applyBorder="1" applyAlignment="1">
      <alignment horizontal="center" vertical="center" wrapText="1"/>
    </xf>
    <xf numFmtId="0" fontId="14" fillId="15" borderId="41" xfId="0" quotePrefix="1" applyFont="1" applyFill="1" applyBorder="1" applyAlignment="1">
      <alignment horizontal="center" vertical="center" wrapText="1"/>
    </xf>
    <xf numFmtId="0" fontId="14" fillId="15" borderId="50" xfId="0" quotePrefix="1" applyFont="1" applyFill="1" applyBorder="1" applyAlignment="1">
      <alignment horizontal="center" vertical="center" wrapText="1"/>
    </xf>
    <xf numFmtId="0" fontId="14" fillId="15" borderId="46" xfId="0" quotePrefix="1" applyFont="1" applyFill="1" applyBorder="1" applyAlignment="1">
      <alignment horizontal="center" vertical="center" wrapText="1"/>
    </xf>
    <xf numFmtId="0" fontId="14" fillId="15" borderId="43" xfId="0" quotePrefix="1" applyFont="1" applyFill="1" applyBorder="1" applyAlignment="1">
      <alignment horizontal="center" vertical="center" wrapText="1"/>
    </xf>
    <xf numFmtId="0" fontId="14" fillId="15" borderId="47" xfId="0" quotePrefix="1"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8"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2" xfId="0" applyFont="1" applyFill="1" applyBorder="1" applyAlignment="1">
      <alignment horizontal="center" vertical="center"/>
    </xf>
    <xf numFmtId="0" fontId="10" fillId="21" borderId="49" xfId="0" applyFont="1" applyFill="1" applyBorder="1" applyAlignment="1">
      <alignment horizontal="center" vertical="center"/>
    </xf>
    <xf numFmtId="0" fontId="10" fillId="21" borderId="41" xfId="0" applyFont="1" applyFill="1" applyBorder="1" applyAlignment="1">
      <alignment horizontal="center" vertical="center"/>
    </xf>
    <xf numFmtId="0" fontId="10" fillId="21" borderId="50" xfId="0" applyFont="1" applyFill="1" applyBorder="1" applyAlignment="1">
      <alignment horizontal="center" vertical="center"/>
    </xf>
    <xf numFmtId="0" fontId="10" fillId="21" borderId="46" xfId="0" applyFont="1" applyFill="1" applyBorder="1" applyAlignment="1">
      <alignment horizontal="center" vertical="center"/>
    </xf>
    <xf numFmtId="0" fontId="10" fillId="21" borderId="43" xfId="0" applyFont="1" applyFill="1" applyBorder="1" applyAlignment="1">
      <alignment horizontal="center" vertical="center"/>
    </xf>
    <xf numFmtId="0" fontId="10" fillId="21" borderId="47" xfId="0" applyFont="1" applyFill="1" applyBorder="1" applyAlignment="1">
      <alignment horizontal="center" vertical="center"/>
    </xf>
    <xf numFmtId="2" fontId="3" fillId="3" borderId="46" xfId="0" applyNumberFormat="1" applyFont="1" applyFill="1" applyBorder="1" applyAlignment="1">
      <alignment horizontal="center" vertical="center"/>
    </xf>
    <xf numFmtId="2" fontId="3" fillId="3" borderId="43" xfId="0" applyNumberFormat="1" applyFont="1" applyFill="1" applyBorder="1" applyAlignment="1">
      <alignment horizontal="center" vertical="center"/>
    </xf>
    <xf numFmtId="2" fontId="3" fillId="3" borderId="47" xfId="0" applyNumberFormat="1" applyFont="1" applyFill="1" applyBorder="1" applyAlignment="1">
      <alignment horizontal="center" vertical="center"/>
    </xf>
    <xf numFmtId="0" fontId="12" fillId="14" borderId="46" xfId="0" applyFont="1" applyFill="1" applyBorder="1" applyAlignment="1">
      <alignment horizontal="center" vertical="center"/>
    </xf>
    <xf numFmtId="0" fontId="12" fillId="14" borderId="43" xfId="0" applyFont="1" applyFill="1" applyBorder="1" applyAlignment="1">
      <alignment horizontal="center" vertical="center"/>
    </xf>
    <xf numFmtId="0" fontId="12" fillId="14" borderId="47" xfId="0" applyFont="1" applyFill="1" applyBorder="1" applyAlignment="1">
      <alignment horizontal="center" vertical="center"/>
    </xf>
    <xf numFmtId="0" fontId="14" fillId="2" borderId="50"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4" fillId="2" borderId="47" xfId="0" applyFont="1" applyFill="1" applyBorder="1" applyAlignment="1">
      <alignment horizontal="left" vertical="center" wrapText="1"/>
    </xf>
    <xf numFmtId="0" fontId="6" fillId="0" borderId="78"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85" xfId="0" applyFont="1" applyBorder="1" applyAlignment="1">
      <alignment horizontal="center" vertical="center" wrapText="1"/>
    </xf>
    <xf numFmtId="0" fontId="14" fillId="3" borderId="50"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6" fillId="2" borderId="46" xfId="0" applyNumberFormat="1" applyFont="1" applyFill="1" applyBorder="1" applyAlignment="1">
      <alignment horizontal="center" vertical="center"/>
    </xf>
    <xf numFmtId="49" fontId="6" fillId="2" borderId="43" xfId="0" applyNumberFormat="1" applyFont="1" applyFill="1" applyBorder="1" applyAlignment="1">
      <alignment horizontal="center" vertical="center"/>
    </xf>
    <xf numFmtId="0" fontId="12" fillId="14" borderId="49" xfId="0" applyFont="1" applyFill="1" applyBorder="1" applyAlignment="1">
      <alignment horizontal="center" vertical="center"/>
    </xf>
    <xf numFmtId="0" fontId="12" fillId="14" borderId="41" xfId="0" applyFont="1" applyFill="1" applyBorder="1" applyAlignment="1">
      <alignment horizontal="center" vertical="center"/>
    </xf>
    <xf numFmtId="0" fontId="12" fillId="14" borderId="50" xfId="0" applyFont="1" applyFill="1" applyBorder="1" applyAlignment="1">
      <alignment horizontal="center" vertical="center"/>
    </xf>
    <xf numFmtId="14" fontId="2" fillId="64" borderId="78" xfId="0" applyNumberFormat="1" applyFont="1" applyFill="1" applyBorder="1" applyAlignment="1">
      <alignment horizontal="center" vertical="center" wrapText="1"/>
    </xf>
    <xf numFmtId="14" fontId="2" fillId="64" borderId="62" xfId="0" applyNumberFormat="1" applyFont="1" applyFill="1" applyBorder="1" applyAlignment="1">
      <alignment horizontal="center" vertical="center" wrapText="1"/>
    </xf>
    <xf numFmtId="164" fontId="16" fillId="15" borderId="146" xfId="0" applyNumberFormat="1" applyFont="1" applyFill="1" applyBorder="1" applyAlignment="1">
      <alignment horizontal="center" vertical="center" wrapText="1"/>
    </xf>
    <xf numFmtId="164" fontId="16" fillId="15" borderId="147" xfId="0" applyNumberFormat="1" applyFont="1" applyFill="1" applyBorder="1" applyAlignment="1">
      <alignment horizontal="center" vertical="center" wrapText="1"/>
    </xf>
    <xf numFmtId="164" fontId="16" fillId="9" borderId="146" xfId="0" applyNumberFormat="1" applyFont="1" applyFill="1" applyBorder="1" applyAlignment="1">
      <alignment horizontal="center" vertical="center" wrapText="1"/>
    </xf>
    <xf numFmtId="164" fontId="16" fillId="9" borderId="147" xfId="0" applyNumberFormat="1" applyFont="1" applyFill="1" applyBorder="1" applyAlignment="1">
      <alignment horizontal="center" vertical="center" wrapText="1"/>
    </xf>
    <xf numFmtId="164" fontId="6" fillId="66" borderId="51" xfId="0" applyNumberFormat="1" applyFont="1" applyFill="1" applyBorder="1" applyAlignment="1">
      <alignment horizontal="center" vertical="center"/>
    </xf>
    <xf numFmtId="164" fontId="6" fillId="66" borderId="150" xfId="0" applyNumberFormat="1" applyFont="1" applyFill="1" applyBorder="1" applyAlignment="1">
      <alignment horizontal="center" vertical="center"/>
    </xf>
    <xf numFmtId="164" fontId="6" fillId="66" borderId="45" xfId="0" applyNumberFormat="1" applyFont="1" applyFill="1" applyBorder="1" applyAlignment="1">
      <alignment horizontal="center" vertical="center"/>
    </xf>
    <xf numFmtId="164" fontId="6" fillId="66" borderId="151" xfId="0" applyNumberFormat="1" applyFont="1" applyFill="1" applyBorder="1" applyAlignment="1">
      <alignment horizontal="center" vertical="center"/>
    </xf>
    <xf numFmtId="164" fontId="6" fillId="60" borderId="146" xfId="0" applyNumberFormat="1" applyFont="1" applyFill="1" applyBorder="1" applyAlignment="1">
      <alignment horizontal="center" vertical="center" wrapText="1"/>
    </xf>
    <xf numFmtId="164" fontId="6" fillId="60" borderId="147" xfId="0" applyNumberFormat="1" applyFont="1" applyFill="1" applyBorder="1" applyAlignment="1">
      <alignment horizontal="center" vertical="center" wrapText="1"/>
    </xf>
    <xf numFmtId="164" fontId="6" fillId="62" borderId="51" xfId="0" applyNumberFormat="1" applyFont="1" applyFill="1" applyBorder="1" applyAlignment="1">
      <alignment horizontal="center" vertical="center"/>
    </xf>
    <xf numFmtId="164" fontId="6" fillId="62" borderId="150" xfId="0" applyNumberFormat="1" applyFont="1" applyFill="1" applyBorder="1" applyAlignment="1">
      <alignment horizontal="center" vertical="center"/>
    </xf>
    <xf numFmtId="164" fontId="6" fillId="62" borderId="45" xfId="0" applyNumberFormat="1" applyFont="1" applyFill="1" applyBorder="1" applyAlignment="1">
      <alignment horizontal="center" vertical="center"/>
    </xf>
    <xf numFmtId="164" fontId="6" fillId="62" borderId="151" xfId="0" applyNumberFormat="1" applyFont="1" applyFill="1" applyBorder="1" applyAlignment="1">
      <alignment horizontal="center" vertical="center"/>
    </xf>
    <xf numFmtId="164" fontId="6" fillId="65" borderId="51" xfId="0" applyNumberFormat="1" applyFont="1" applyFill="1" applyBorder="1" applyAlignment="1">
      <alignment horizontal="center" vertical="center"/>
    </xf>
    <xf numFmtId="164" fontId="6" fillId="65" borderId="45" xfId="0" applyNumberFormat="1" applyFont="1" applyFill="1" applyBorder="1" applyAlignment="1">
      <alignment horizontal="center" vertical="center"/>
    </xf>
    <xf numFmtId="14" fontId="3" fillId="3" borderId="83" xfId="0" applyNumberFormat="1" applyFont="1" applyFill="1" applyBorder="1" applyAlignment="1">
      <alignment horizontal="center" vertical="center" wrapText="1"/>
    </xf>
    <xf numFmtId="14" fontId="3" fillId="3" borderId="84" xfId="0" applyNumberFormat="1" applyFont="1" applyFill="1" applyBorder="1" applyAlignment="1">
      <alignment horizontal="center" vertical="center" wrapText="1"/>
    </xf>
    <xf numFmtId="14" fontId="6" fillId="9" borderId="144" xfId="0" applyNumberFormat="1" applyFont="1" applyFill="1" applyBorder="1" applyAlignment="1">
      <alignment horizontal="center" vertical="center" wrapText="1"/>
    </xf>
    <xf numFmtId="14" fontId="6" fillId="9" borderId="145" xfId="0" applyNumberFormat="1" applyFont="1" applyFill="1" applyBorder="1" applyAlignment="1">
      <alignment horizontal="center" vertical="center" wrapText="1"/>
    </xf>
    <xf numFmtId="164" fontId="6" fillId="9" borderId="144" xfId="0" applyNumberFormat="1" applyFont="1" applyFill="1" applyBorder="1" applyAlignment="1">
      <alignment horizontal="center" vertical="center" wrapText="1"/>
    </xf>
    <xf numFmtId="164" fontId="6" fillId="9" borderId="145" xfId="0" applyNumberFormat="1" applyFont="1" applyFill="1" applyBorder="1" applyAlignment="1">
      <alignment horizontal="center" vertical="center" wrapText="1"/>
    </xf>
    <xf numFmtId="164" fontId="16" fillId="9" borderId="4" xfId="0" applyNumberFormat="1" applyFont="1" applyFill="1" applyBorder="1" applyAlignment="1">
      <alignment horizontal="center" vertical="center" wrapText="1"/>
    </xf>
    <xf numFmtId="164" fontId="16" fillId="9" borderId="6" xfId="0" applyNumberFormat="1" applyFont="1" applyFill="1" applyBorder="1" applyAlignment="1">
      <alignment horizontal="center" vertical="center" wrapText="1"/>
    </xf>
    <xf numFmtId="14" fontId="6" fillId="9" borderId="163" xfId="0" applyNumberFormat="1" applyFont="1" applyFill="1" applyBorder="1" applyAlignment="1">
      <alignment horizontal="center" vertical="center" wrapText="1"/>
    </xf>
    <xf numFmtId="14" fontId="6" fillId="9" borderId="164" xfId="0" applyNumberFormat="1" applyFont="1" applyFill="1" applyBorder="1" applyAlignment="1">
      <alignment horizontal="center" vertical="center" wrapText="1"/>
    </xf>
    <xf numFmtId="49" fontId="4" fillId="4" borderId="0" xfId="0" applyNumberFormat="1" applyFont="1" applyFill="1" applyAlignment="1">
      <alignment horizontal="center" vertical="center"/>
    </xf>
    <xf numFmtId="49" fontId="6" fillId="3" borderId="49" xfId="0" applyNumberFormat="1" applyFont="1" applyFill="1" applyBorder="1" applyAlignment="1">
      <alignment horizontal="center" vertical="center"/>
    </xf>
    <xf numFmtId="49" fontId="6" fillId="3" borderId="50"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48" xfId="0" applyNumberFormat="1" applyFont="1" applyFill="1" applyBorder="1" applyAlignment="1">
      <alignment horizontal="center" vertical="center"/>
    </xf>
    <xf numFmtId="14" fontId="3" fillId="3" borderId="54" xfId="0" applyNumberFormat="1" applyFont="1" applyFill="1" applyBorder="1" applyAlignment="1">
      <alignment horizontal="center" vertical="center" wrapText="1"/>
    </xf>
    <xf numFmtId="14" fontId="3" fillId="3" borderId="55" xfId="0" applyNumberFormat="1" applyFont="1" applyFill="1" applyBorder="1" applyAlignment="1">
      <alignment horizontal="center" vertical="center" wrapText="1"/>
    </xf>
    <xf numFmtId="2" fontId="3" fillId="10" borderId="1" xfId="0" applyNumberFormat="1" applyFont="1" applyFill="1" applyBorder="1" applyAlignment="1">
      <alignment horizontal="center" vertical="center"/>
    </xf>
    <xf numFmtId="2" fontId="3" fillId="10" borderId="16" xfId="0" applyNumberFormat="1" applyFont="1" applyFill="1" applyBorder="1" applyAlignment="1">
      <alignment horizontal="center" vertical="center"/>
    </xf>
    <xf numFmtId="2" fontId="3" fillId="10" borderId="2" xfId="0" applyNumberFormat="1" applyFont="1" applyFill="1" applyBorder="1" applyAlignment="1">
      <alignment horizontal="center" vertical="center"/>
    </xf>
    <xf numFmtId="2" fontId="3" fillId="3" borderId="56" xfId="0" applyNumberFormat="1" applyFont="1" applyFill="1" applyBorder="1" applyAlignment="1">
      <alignment horizontal="center" vertical="center" wrapText="1"/>
    </xf>
    <xf numFmtId="2" fontId="3" fillId="3" borderId="57" xfId="0" applyNumberFormat="1" applyFont="1" applyFill="1" applyBorder="1" applyAlignment="1">
      <alignment horizontal="center" vertical="center" wrapText="1"/>
    </xf>
    <xf numFmtId="2" fontId="3" fillId="3" borderId="59" xfId="0" applyNumberFormat="1" applyFont="1" applyFill="1" applyBorder="1" applyAlignment="1">
      <alignment horizontal="center" vertical="center" wrapText="1"/>
    </xf>
    <xf numFmtId="2" fontId="3" fillId="3" borderId="39"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6" fillId="3" borderId="16" xfId="0" applyNumberFormat="1" applyFont="1" applyFill="1" applyBorder="1" applyAlignment="1">
      <alignment horizontal="center" vertical="center"/>
    </xf>
    <xf numFmtId="0" fontId="46" fillId="59" borderId="189" xfId="0" applyFont="1" applyFill="1" applyBorder="1" applyAlignment="1">
      <alignment horizontal="center" vertical="center" wrapText="1"/>
    </xf>
    <xf numFmtId="0" fontId="46" fillId="59" borderId="190" xfId="0" applyFont="1" applyFill="1" applyBorder="1" applyAlignment="1">
      <alignment horizontal="center" vertical="center" wrapText="1"/>
    </xf>
    <xf numFmtId="0" fontId="46" fillId="59" borderId="171" xfId="0" applyFont="1" applyFill="1" applyBorder="1" applyAlignment="1">
      <alignment horizontal="center" vertical="center" wrapText="1"/>
    </xf>
    <xf numFmtId="0" fontId="46" fillId="59" borderId="48" xfId="0" applyFont="1" applyFill="1" applyBorder="1" applyAlignment="1">
      <alignment horizontal="center" vertical="center" wrapText="1"/>
    </xf>
    <xf numFmtId="0" fontId="14" fillId="0" borderId="171"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91" xfId="0" applyFont="1" applyBorder="1" applyAlignment="1">
      <alignment horizontal="center" vertical="center" wrapText="1"/>
    </xf>
    <xf numFmtId="0" fontId="14" fillId="0" borderId="186" xfId="0" applyFont="1" applyBorder="1" applyAlignment="1">
      <alignment horizontal="center" vertical="center" wrapText="1"/>
    </xf>
    <xf numFmtId="164" fontId="3" fillId="14" borderId="165" xfId="0" applyNumberFormat="1" applyFont="1" applyFill="1" applyBorder="1" applyAlignment="1">
      <alignment horizontal="center" vertical="center" wrapText="1"/>
    </xf>
    <xf numFmtId="164" fontId="3" fillId="14" borderId="166" xfId="0" applyNumberFormat="1" applyFont="1" applyFill="1" applyBorder="1" applyAlignment="1">
      <alignment horizontal="center" vertical="center" wrapText="1"/>
    </xf>
    <xf numFmtId="164" fontId="6" fillId="0" borderId="166" xfId="0" applyNumberFormat="1" applyFont="1" applyBorder="1" applyAlignment="1" applyProtection="1">
      <alignment horizontal="center" vertical="center"/>
      <protection locked="0"/>
    </xf>
    <xf numFmtId="164" fontId="6" fillId="0" borderId="201" xfId="0" applyNumberFormat="1" applyFont="1" applyBorder="1" applyAlignment="1" applyProtection="1">
      <alignment horizontal="center" vertical="center"/>
      <protection locked="0"/>
    </xf>
    <xf numFmtId="49" fontId="6" fillId="9" borderId="144" xfId="0" applyNumberFormat="1" applyFont="1" applyFill="1" applyBorder="1" applyAlignment="1">
      <alignment horizontal="center" vertical="center" wrapText="1"/>
    </xf>
    <xf numFmtId="49" fontId="6" fillId="9" borderId="145" xfId="0" applyNumberFormat="1" applyFont="1" applyFill="1" applyBorder="1" applyAlignment="1">
      <alignment horizontal="center" vertical="center" wrapText="1"/>
    </xf>
    <xf numFmtId="49" fontId="6" fillId="0" borderId="145" xfId="0" applyNumberFormat="1" applyFont="1" applyBorder="1" applyAlignment="1" applyProtection="1">
      <alignment horizontal="center" vertical="center"/>
      <protection locked="0"/>
    </xf>
    <xf numFmtId="49" fontId="6" fillId="0" borderId="198" xfId="0" applyNumberFormat="1" applyFont="1" applyBorder="1" applyAlignment="1" applyProtection="1">
      <alignment horizontal="center" vertical="center"/>
      <protection locked="0"/>
    </xf>
    <xf numFmtId="49" fontId="4" fillId="25" borderId="63" xfId="0" applyNumberFormat="1" applyFont="1" applyFill="1" applyBorder="1" applyAlignment="1">
      <alignment horizontal="center" vertical="center" wrapText="1"/>
    </xf>
    <xf numFmtId="49" fontId="4" fillId="25" borderId="64" xfId="0" applyNumberFormat="1" applyFont="1" applyFill="1" applyBorder="1" applyAlignment="1">
      <alignment horizontal="center" vertical="center" wrapText="1"/>
    </xf>
    <xf numFmtId="49" fontId="4" fillId="25" borderId="65" xfId="0" applyNumberFormat="1" applyFont="1" applyFill="1" applyBorder="1" applyAlignment="1">
      <alignment horizontal="center" vertical="center" wrapText="1"/>
    </xf>
    <xf numFmtId="49" fontId="4" fillId="25" borderId="46" xfId="0" applyNumberFormat="1" applyFont="1" applyFill="1" applyBorder="1" applyAlignment="1">
      <alignment horizontal="center" vertical="center" wrapText="1"/>
    </xf>
    <xf numFmtId="49" fontId="4" fillId="25" borderId="43" xfId="0" applyNumberFormat="1" applyFont="1" applyFill="1" applyBorder="1" applyAlignment="1">
      <alignment horizontal="center" vertical="center" wrapText="1"/>
    </xf>
    <xf numFmtId="49" fontId="4" fillId="25" borderId="66" xfId="0" applyNumberFormat="1" applyFont="1" applyFill="1" applyBorder="1" applyAlignment="1">
      <alignment horizontal="center" vertical="center" wrapText="1"/>
    </xf>
    <xf numFmtId="0" fontId="16" fillId="3" borderId="146" xfId="0" applyFont="1" applyFill="1" applyBorder="1" applyAlignment="1">
      <alignment horizontal="center" vertical="center"/>
    </xf>
    <xf numFmtId="0" fontId="16" fillId="3" borderId="147" xfId="0" applyFont="1" applyFill="1" applyBorder="1" applyAlignment="1">
      <alignment horizontal="center" vertical="center"/>
    </xf>
    <xf numFmtId="0" fontId="6" fillId="2" borderId="51" xfId="0" applyFont="1" applyFill="1" applyBorder="1" applyAlignment="1">
      <alignment horizontal="center" vertical="center" wrapText="1"/>
    </xf>
    <xf numFmtId="0" fontId="6" fillId="2" borderId="15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51" xfId="0" applyFont="1" applyFill="1" applyBorder="1" applyAlignment="1">
      <alignment horizontal="center" vertical="center" wrapText="1"/>
    </xf>
    <xf numFmtId="164" fontId="6" fillId="2" borderId="51" xfId="0" applyNumberFormat="1" applyFont="1" applyFill="1" applyBorder="1" applyAlignment="1">
      <alignment horizontal="center" vertical="center"/>
    </xf>
    <xf numFmtId="164" fontId="6" fillId="2" borderId="150" xfId="0" applyNumberFormat="1" applyFont="1" applyFill="1" applyBorder="1" applyAlignment="1">
      <alignment horizontal="center" vertical="center"/>
    </xf>
    <xf numFmtId="164" fontId="6" fillId="2" borderId="45" xfId="0" applyNumberFormat="1" applyFont="1" applyFill="1" applyBorder="1" applyAlignment="1">
      <alignment horizontal="center" vertical="center"/>
    </xf>
    <xf numFmtId="164" fontId="6" fillId="2" borderId="151" xfId="0" applyNumberFormat="1" applyFont="1" applyFill="1" applyBorder="1" applyAlignment="1">
      <alignment horizontal="center" vertical="center"/>
    </xf>
    <xf numFmtId="49" fontId="31" fillId="59" borderId="1" xfId="0" applyNumberFormat="1" applyFont="1" applyFill="1" applyBorder="1" applyAlignment="1">
      <alignment horizontal="center" vertical="center"/>
    </xf>
    <xf numFmtId="49" fontId="31" fillId="59" borderId="16" xfId="0" applyNumberFormat="1" applyFont="1" applyFill="1" applyBorder="1" applyAlignment="1">
      <alignment horizontal="center" vertical="center"/>
    </xf>
    <xf numFmtId="49" fontId="31" fillId="59" borderId="2" xfId="0" applyNumberFormat="1" applyFont="1" applyFill="1" applyBorder="1" applyAlignment="1">
      <alignment horizontal="center" vertical="center"/>
    </xf>
    <xf numFmtId="49" fontId="6" fillId="9" borderId="153" xfId="0" applyNumberFormat="1" applyFont="1" applyFill="1" applyBorder="1" applyAlignment="1">
      <alignment horizontal="center" vertical="center" wrapText="1"/>
    </xf>
    <xf numFmtId="49" fontId="6" fillId="9" borderId="41" xfId="0" applyNumberFormat="1" applyFont="1" applyFill="1" applyBorder="1" applyAlignment="1">
      <alignment horizontal="center" vertical="center" wrapText="1"/>
    </xf>
    <xf numFmtId="49" fontId="6" fillId="9" borderId="154" xfId="0" applyNumberFormat="1" applyFont="1" applyFill="1" applyBorder="1" applyAlignment="1">
      <alignment horizontal="center" vertical="center" wrapText="1"/>
    </xf>
    <xf numFmtId="49" fontId="6" fillId="9" borderId="155" xfId="0" applyNumberFormat="1" applyFont="1" applyFill="1" applyBorder="1" applyAlignment="1">
      <alignment horizontal="center" vertical="center" wrapText="1"/>
    </xf>
    <xf numFmtId="49" fontId="6" fillId="9" borderId="0" xfId="0" applyNumberFormat="1" applyFont="1" applyFill="1" applyAlignment="1">
      <alignment horizontal="center" vertical="center" wrapText="1"/>
    </xf>
    <xf numFmtId="49" fontId="6" fillId="9" borderId="156" xfId="0" applyNumberFormat="1" applyFont="1" applyFill="1" applyBorder="1" applyAlignment="1">
      <alignment horizontal="center" vertical="center" wrapText="1"/>
    </xf>
    <xf numFmtId="49" fontId="6" fillId="9" borderId="157" xfId="0" applyNumberFormat="1" applyFont="1" applyFill="1" applyBorder="1" applyAlignment="1">
      <alignment horizontal="center" vertical="center" wrapText="1"/>
    </xf>
    <xf numFmtId="49" fontId="6" fillId="9" borderId="158" xfId="0" applyNumberFormat="1" applyFont="1" applyFill="1" applyBorder="1" applyAlignment="1">
      <alignment horizontal="center" vertical="center" wrapText="1"/>
    </xf>
    <xf numFmtId="49" fontId="6" fillId="9" borderId="159" xfId="0" applyNumberFormat="1" applyFont="1" applyFill="1" applyBorder="1" applyAlignment="1">
      <alignment horizontal="center" vertical="center" wrapText="1"/>
    </xf>
    <xf numFmtId="0" fontId="6" fillId="0" borderId="160" xfId="0" applyFont="1" applyBorder="1" applyAlignment="1" applyProtection="1">
      <alignment horizontal="center" vertical="center"/>
      <protection locked="0"/>
    </xf>
    <xf numFmtId="0" fontId="6" fillId="0" borderId="161"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5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56" xfId="0" applyFont="1" applyBorder="1" applyAlignment="1" applyProtection="1">
      <alignment horizontal="center" vertical="center"/>
      <protection locked="0"/>
    </xf>
    <xf numFmtId="0" fontId="6" fillId="0" borderId="199"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200" xfId="0" applyFont="1" applyBorder="1" applyAlignment="1" applyProtection="1">
      <alignment horizontal="center" vertical="center"/>
      <protection locked="0"/>
    </xf>
    <xf numFmtId="2" fontId="6" fillId="9" borderId="196" xfId="0" applyNumberFormat="1" applyFont="1" applyFill="1" applyBorder="1" applyAlignment="1">
      <alignment horizontal="center" vertical="center" wrapText="1"/>
    </xf>
    <xf numFmtId="2" fontId="6" fillId="9" borderId="197" xfId="0" applyNumberFormat="1" applyFont="1" applyFill="1" applyBorder="1" applyAlignment="1">
      <alignment horizontal="center" vertical="center" wrapText="1"/>
    </xf>
    <xf numFmtId="1" fontId="6" fillId="0" borderId="164" xfId="0" applyNumberFormat="1" applyFont="1" applyBorder="1" applyAlignment="1" applyProtection="1">
      <alignment horizontal="center" vertical="center"/>
      <protection locked="0"/>
    </xf>
    <xf numFmtId="1" fontId="6" fillId="0" borderId="202" xfId="0" applyNumberFormat="1" applyFont="1" applyBorder="1" applyAlignment="1" applyProtection="1">
      <alignment horizontal="center" vertical="center"/>
      <protection locked="0"/>
    </xf>
    <xf numFmtId="14" fontId="6" fillId="0" borderId="145" xfId="0" applyNumberFormat="1" applyFont="1" applyBorder="1" applyAlignment="1" applyProtection="1">
      <alignment horizontal="center" vertical="center"/>
      <protection locked="0"/>
    </xf>
    <xf numFmtId="14" fontId="6" fillId="0" borderId="198" xfId="0" applyNumberFormat="1" applyFont="1" applyBorder="1" applyAlignment="1" applyProtection="1">
      <alignment horizontal="center" vertical="center"/>
      <protection locked="0"/>
    </xf>
    <xf numFmtId="164" fontId="6" fillId="0" borderId="145" xfId="0" applyNumberFormat="1" applyFont="1" applyBorder="1" applyAlignment="1" applyProtection="1">
      <alignment horizontal="center" vertical="center"/>
      <protection locked="0"/>
    </xf>
    <xf numFmtId="164" fontId="6" fillId="0" borderId="198" xfId="0" applyNumberFormat="1" applyFont="1" applyBorder="1" applyAlignment="1" applyProtection="1">
      <alignment horizontal="center" vertical="center"/>
      <protection locked="0"/>
    </xf>
    <xf numFmtId="2" fontId="6" fillId="0" borderId="197" xfId="0" applyNumberFormat="1" applyFont="1" applyBorder="1" applyAlignment="1" applyProtection="1">
      <alignment horizontal="center" vertical="center"/>
      <protection locked="0"/>
    </xf>
    <xf numFmtId="2" fontId="6" fillId="0" borderId="203" xfId="0" applyNumberFormat="1" applyFont="1" applyBorder="1" applyAlignment="1" applyProtection="1">
      <alignment horizontal="center" vertical="center"/>
      <protection locked="0"/>
    </xf>
    <xf numFmtId="14" fontId="6" fillId="3" borderId="1" xfId="0" applyNumberFormat="1" applyFont="1" applyFill="1" applyBorder="1" applyAlignment="1">
      <alignment horizontal="center" vertical="center"/>
    </xf>
    <xf numFmtId="14" fontId="6" fillId="3" borderId="2" xfId="0" applyNumberFormat="1" applyFont="1" applyFill="1" applyBorder="1" applyAlignment="1">
      <alignment horizontal="center" vertical="center"/>
    </xf>
    <xf numFmtId="2" fontId="6" fillId="3" borderId="2" xfId="0" applyNumberFormat="1" applyFont="1" applyFill="1" applyBorder="1" applyAlignment="1">
      <alignment horizontal="center" vertical="center"/>
    </xf>
    <xf numFmtId="164" fontId="3" fillId="3" borderId="56" xfId="0" applyNumberFormat="1" applyFont="1" applyFill="1" applyBorder="1" applyAlignment="1">
      <alignment horizontal="center" vertical="center" wrapText="1"/>
    </xf>
    <xf numFmtId="164" fontId="3" fillId="3" borderId="57" xfId="0" applyNumberFormat="1" applyFont="1" applyFill="1" applyBorder="1" applyAlignment="1">
      <alignment horizontal="center" vertical="center" wrapText="1"/>
    </xf>
    <xf numFmtId="14" fontId="3" fillId="3" borderId="79" xfId="0" applyNumberFormat="1" applyFont="1" applyFill="1" applyBorder="1" applyAlignment="1">
      <alignment horizontal="center" vertical="center" wrapText="1"/>
    </xf>
    <xf numFmtId="14" fontId="3" fillId="3" borderId="80" xfId="0" applyNumberFormat="1" applyFont="1" applyFill="1" applyBorder="1" applyAlignment="1">
      <alignment horizontal="center" vertical="center" wrapText="1"/>
    </xf>
    <xf numFmtId="14" fontId="3" fillId="3" borderId="81" xfId="0" applyNumberFormat="1" applyFont="1" applyFill="1" applyBorder="1" applyAlignment="1">
      <alignment horizontal="center" vertical="center" wrapText="1"/>
    </xf>
    <xf numFmtId="14" fontId="3" fillId="3" borderId="82" xfId="0" applyNumberFormat="1" applyFont="1" applyFill="1" applyBorder="1" applyAlignment="1">
      <alignment horizontal="center" vertical="center" wrapText="1"/>
    </xf>
    <xf numFmtId="0" fontId="14" fillId="3" borderId="41"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43" xfId="0" applyFont="1" applyFill="1" applyBorder="1" applyAlignment="1">
      <alignment horizontal="left" vertical="center" wrapText="1"/>
    </xf>
    <xf numFmtId="164" fontId="6" fillId="66" borderId="7" xfId="0" applyNumberFormat="1" applyFont="1" applyFill="1" applyBorder="1" applyAlignment="1">
      <alignment horizontal="center" vertical="center"/>
    </xf>
    <xf numFmtId="164" fontId="6" fillId="66" borderId="9" xfId="0" applyNumberFormat="1" applyFont="1" applyFill="1" applyBorder="1" applyAlignment="1">
      <alignment horizontal="center" vertical="center"/>
    </xf>
    <xf numFmtId="164" fontId="6" fillId="66" borderId="13" xfId="0" applyNumberFormat="1" applyFont="1" applyFill="1" applyBorder="1" applyAlignment="1">
      <alignment horizontal="center" vertical="center"/>
    </xf>
    <xf numFmtId="164" fontId="6" fillId="66" borderId="15" xfId="0" applyNumberFormat="1" applyFont="1" applyFill="1" applyBorder="1" applyAlignment="1">
      <alignment horizontal="center" vertical="center"/>
    </xf>
    <xf numFmtId="164" fontId="17" fillId="25" borderId="37" xfId="0" applyNumberFormat="1" applyFont="1" applyFill="1" applyBorder="1" applyAlignment="1">
      <alignment horizontal="center" vertical="center" wrapText="1"/>
    </xf>
    <xf numFmtId="164" fontId="17" fillId="25" borderId="6" xfId="0" applyNumberFormat="1" applyFont="1" applyFill="1" applyBorder="1" applyAlignment="1">
      <alignment horizontal="center" vertical="center" wrapText="1"/>
    </xf>
    <xf numFmtId="164" fontId="6" fillId="65" borderId="7" xfId="0" applyNumberFormat="1" applyFont="1" applyFill="1" applyBorder="1" applyAlignment="1">
      <alignment horizontal="center" vertical="center"/>
    </xf>
    <xf numFmtId="164" fontId="6" fillId="65" borderId="9" xfId="0" applyNumberFormat="1" applyFont="1" applyFill="1" applyBorder="1" applyAlignment="1">
      <alignment horizontal="center" vertical="center"/>
    </xf>
    <xf numFmtId="164" fontId="6" fillId="65" borderId="13" xfId="0" applyNumberFormat="1" applyFont="1" applyFill="1" applyBorder="1" applyAlignment="1">
      <alignment horizontal="center" vertical="center"/>
    </xf>
    <xf numFmtId="164" fontId="6" fillId="65" borderId="15" xfId="0" applyNumberFormat="1" applyFont="1" applyFill="1" applyBorder="1" applyAlignment="1">
      <alignment horizontal="center" vertical="center"/>
    </xf>
    <xf numFmtId="0" fontId="29" fillId="2" borderId="106" xfId="0" applyFont="1" applyFill="1" applyBorder="1" applyAlignment="1">
      <alignment horizontal="left" vertical="center" wrapText="1"/>
    </xf>
    <xf numFmtId="0" fontId="29" fillId="2" borderId="107" xfId="0" applyFont="1" applyFill="1" applyBorder="1" applyAlignment="1">
      <alignment horizontal="left" vertical="center" wrapText="1"/>
    </xf>
    <xf numFmtId="0" fontId="29" fillId="2" borderId="126" xfId="0" applyFont="1" applyFill="1" applyBorder="1" applyAlignment="1">
      <alignment horizontal="left" vertical="center" wrapText="1"/>
    </xf>
    <xf numFmtId="0" fontId="29" fillId="2" borderId="119" xfId="0" applyFont="1" applyFill="1" applyBorder="1" applyAlignment="1">
      <alignment horizontal="left" vertical="top" wrapText="1"/>
    </xf>
    <xf numFmtId="0" fontId="29" fillId="2" borderId="128" xfId="0" applyFont="1" applyFill="1" applyBorder="1" applyAlignment="1">
      <alignment horizontal="left" vertical="top" wrapText="1"/>
    </xf>
    <xf numFmtId="0" fontId="29" fillId="2" borderId="129" xfId="0" applyFont="1" applyFill="1" applyBorder="1" applyAlignment="1">
      <alignment horizontal="left" vertical="top" wrapText="1"/>
    </xf>
    <xf numFmtId="0" fontId="29" fillId="2" borderId="111" xfId="0" applyFont="1" applyFill="1" applyBorder="1" applyAlignment="1">
      <alignment horizontal="left" vertical="top" wrapText="1"/>
    </xf>
    <xf numFmtId="0" fontId="29" fillId="2" borderId="112" xfId="0" applyFont="1" applyFill="1" applyBorder="1" applyAlignment="1">
      <alignment horizontal="left" vertical="top" wrapText="1"/>
    </xf>
    <xf numFmtId="0" fontId="29" fillId="2" borderId="130" xfId="0" applyFont="1" applyFill="1" applyBorder="1" applyAlignment="1">
      <alignment horizontal="left" vertical="top" wrapText="1"/>
    </xf>
    <xf numFmtId="0" fontId="25" fillId="44" borderId="0" xfId="0" applyFont="1" applyFill="1" applyAlignment="1">
      <alignment horizontal="center" vertical="center"/>
    </xf>
    <xf numFmtId="0" fontId="23" fillId="31" borderId="110" xfId="0" applyFont="1" applyFill="1" applyBorder="1" applyAlignment="1">
      <alignment horizontal="right" vertical="center"/>
    </xf>
    <xf numFmtId="0" fontId="23" fillId="31" borderId="113" xfId="0" applyFont="1" applyFill="1" applyBorder="1" applyAlignment="1">
      <alignment horizontal="right" vertical="center"/>
    </xf>
    <xf numFmtId="0" fontId="39" fillId="0" borderId="17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76" xfId="0" applyFont="1" applyBorder="1" applyAlignment="1">
      <alignment horizontal="center" vertical="center" wrapText="1"/>
    </xf>
    <xf numFmtId="0" fontId="23" fillId="31" borderId="104" xfId="0" applyFont="1" applyFill="1" applyBorder="1" applyAlignment="1">
      <alignment horizontal="right" vertical="center"/>
    </xf>
    <xf numFmtId="0" fontId="23" fillId="31" borderId="108" xfId="0" applyFont="1" applyFill="1" applyBorder="1" applyAlignment="1">
      <alignment horizontal="right" vertical="center"/>
    </xf>
    <xf numFmtId="0" fontId="23" fillId="31" borderId="127" xfId="0" applyFont="1" applyFill="1" applyBorder="1" applyAlignment="1">
      <alignment horizontal="right" vertical="center"/>
    </xf>
    <xf numFmtId="0" fontId="23" fillId="31" borderId="118" xfId="0" applyFont="1" applyFill="1" applyBorder="1" applyAlignment="1">
      <alignment horizontal="right" vertical="center"/>
    </xf>
    <xf numFmtId="49" fontId="19" fillId="31" borderId="106" xfId="0" applyNumberFormat="1" applyFont="1" applyFill="1" applyBorder="1" applyAlignment="1">
      <alignment horizontal="center" vertical="center" wrapText="1"/>
    </xf>
    <xf numFmtId="49" fontId="19" fillId="31" borderId="107" xfId="0" applyNumberFormat="1" applyFont="1" applyFill="1" applyBorder="1" applyAlignment="1">
      <alignment horizontal="center" vertical="center" wrapText="1"/>
    </xf>
    <xf numFmtId="0" fontId="23" fillId="0" borderId="180" xfId="0" applyFont="1" applyBorder="1" applyAlignment="1" applyProtection="1">
      <alignment horizontal="center" vertical="center" wrapText="1"/>
      <protection locked="0"/>
    </xf>
    <xf numFmtId="0" fontId="23" fillId="0" borderId="194" xfId="0" applyFont="1" applyBorder="1" applyAlignment="1" applyProtection="1">
      <alignment horizontal="center" vertical="center" wrapText="1"/>
      <protection locked="0"/>
    </xf>
    <xf numFmtId="0" fontId="20" fillId="61" borderId="1" xfId="0" applyFont="1" applyFill="1" applyBorder="1" applyAlignment="1">
      <alignment horizontal="center" vertical="center"/>
    </xf>
    <xf numFmtId="0" fontId="20" fillId="61" borderId="16" xfId="0" applyFont="1" applyFill="1" applyBorder="1" applyAlignment="1">
      <alignment horizontal="center" vertical="center"/>
    </xf>
    <xf numFmtId="0" fontId="20" fillId="61" borderId="2" xfId="0" applyFont="1" applyFill="1" applyBorder="1" applyAlignment="1">
      <alignment horizontal="center" vertical="center"/>
    </xf>
    <xf numFmtId="0" fontId="30" fillId="47" borderId="1" xfId="0" applyFont="1" applyFill="1" applyBorder="1" applyAlignment="1">
      <alignment horizontal="center" vertical="center"/>
    </xf>
    <xf numFmtId="0" fontId="30" fillId="47" borderId="16" xfId="0" applyFont="1" applyFill="1" applyBorder="1" applyAlignment="1">
      <alignment horizontal="center" vertical="center"/>
    </xf>
    <xf numFmtId="0" fontId="30" fillId="47" borderId="2" xfId="0" applyFont="1" applyFill="1" applyBorder="1" applyAlignment="1">
      <alignment horizontal="center" vertical="center"/>
    </xf>
    <xf numFmtId="0" fontId="25" fillId="40" borderId="172" xfId="0" applyFont="1" applyFill="1" applyBorder="1" applyAlignment="1">
      <alignment horizontal="center" vertical="center"/>
    </xf>
    <xf numFmtId="0" fontId="25" fillId="40" borderId="173" xfId="0" applyFont="1" applyFill="1" applyBorder="1" applyAlignment="1">
      <alignment horizontal="center" vertical="center"/>
    </xf>
    <xf numFmtId="0" fontId="25" fillId="40" borderId="174" xfId="0" applyFont="1" applyFill="1" applyBorder="1" applyAlignment="1">
      <alignment horizontal="center" vertical="center"/>
    </xf>
    <xf numFmtId="0" fontId="23" fillId="41" borderId="49" xfId="0" applyFont="1" applyFill="1" applyBorder="1" applyAlignment="1">
      <alignment horizontal="center" vertical="center" wrapText="1"/>
    </xf>
    <xf numFmtId="0" fontId="23" fillId="41" borderId="41" xfId="0" applyFont="1" applyFill="1" applyBorder="1" applyAlignment="1">
      <alignment horizontal="center" vertical="center" wrapText="1"/>
    </xf>
    <xf numFmtId="0" fontId="23" fillId="41" borderId="50" xfId="0" applyFont="1" applyFill="1" applyBorder="1" applyAlignment="1">
      <alignment horizontal="center" vertical="center" wrapText="1"/>
    </xf>
    <xf numFmtId="0" fontId="23" fillId="41" borderId="3" xfId="0" applyFont="1" applyFill="1" applyBorder="1" applyAlignment="1">
      <alignment horizontal="center" vertical="center" wrapText="1"/>
    </xf>
    <xf numFmtId="0" fontId="23" fillId="41" borderId="0" xfId="0" applyFont="1" applyFill="1" applyAlignment="1">
      <alignment horizontal="center" vertical="center" wrapText="1"/>
    </xf>
    <xf numFmtId="0" fontId="23" fillId="41" borderId="48" xfId="0" applyFont="1" applyFill="1" applyBorder="1" applyAlignment="1">
      <alignment horizontal="center" vertical="center" wrapText="1"/>
    </xf>
    <xf numFmtId="0" fontId="23" fillId="32" borderId="3" xfId="0" applyFont="1" applyFill="1" applyBorder="1" applyAlignment="1">
      <alignment horizontal="center" vertical="center" wrapText="1"/>
    </xf>
    <xf numFmtId="0" fontId="23" fillId="32" borderId="0" xfId="0" applyFont="1" applyFill="1" applyAlignment="1">
      <alignment horizontal="center" vertical="center" wrapText="1"/>
    </xf>
    <xf numFmtId="0" fontId="23" fillId="32" borderId="48" xfId="0" applyFont="1" applyFill="1" applyBorder="1" applyAlignment="1">
      <alignment horizontal="center" vertical="center" wrapText="1"/>
    </xf>
    <xf numFmtId="0" fontId="23" fillId="32" borderId="46" xfId="0" applyFont="1" applyFill="1" applyBorder="1" applyAlignment="1">
      <alignment horizontal="center" vertical="center" wrapText="1"/>
    </xf>
    <xf numFmtId="0" fontId="23" fillId="32" borderId="43" xfId="0" applyFont="1" applyFill="1" applyBorder="1" applyAlignment="1">
      <alignment horizontal="center" vertical="center" wrapText="1"/>
    </xf>
    <xf numFmtId="0" fontId="23" fillId="32" borderId="47" xfId="0" applyFont="1" applyFill="1" applyBorder="1" applyAlignment="1">
      <alignment horizontal="center" vertical="center" wrapText="1"/>
    </xf>
    <xf numFmtId="0" fontId="19" fillId="56" borderId="135" xfId="0" applyFont="1" applyFill="1" applyBorder="1" applyAlignment="1">
      <alignment horizontal="center" vertical="center"/>
    </xf>
    <xf numFmtId="0" fontId="19" fillId="56" borderId="85" xfId="0" applyFont="1" applyFill="1" applyBorder="1" applyAlignment="1">
      <alignment horizontal="center" vertical="center"/>
    </xf>
    <xf numFmtId="0" fontId="19" fillId="2" borderId="135" xfId="0" applyFont="1" applyFill="1" applyBorder="1" applyAlignment="1">
      <alignment horizontal="center" vertical="center"/>
    </xf>
    <xf numFmtId="0" fontId="19" fillId="2" borderId="85" xfId="0" applyFont="1" applyFill="1" applyBorder="1" applyAlignment="1">
      <alignment horizontal="center" vertical="center"/>
    </xf>
    <xf numFmtId="0" fontId="19" fillId="56" borderId="78" xfId="0" applyFont="1" applyFill="1" applyBorder="1" applyAlignment="1">
      <alignment horizontal="center" vertical="center"/>
    </xf>
    <xf numFmtId="0" fontId="19" fillId="56" borderId="134"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134" xfId="0" applyFont="1" applyFill="1" applyBorder="1" applyAlignment="1">
      <alignment horizontal="center" vertical="center"/>
    </xf>
    <xf numFmtId="0" fontId="4" fillId="64" borderId="1" xfId="0" applyFont="1" applyFill="1" applyBorder="1" applyAlignment="1">
      <alignment horizontal="center" vertical="center"/>
    </xf>
    <xf numFmtId="0" fontId="4" fillId="64" borderId="16" xfId="0" applyFont="1" applyFill="1" applyBorder="1" applyAlignment="1">
      <alignment horizontal="center" vertical="center"/>
    </xf>
    <xf numFmtId="0" fontId="4" fillId="64" borderId="2" xfId="0" applyFont="1" applyFill="1" applyBorder="1" applyAlignment="1">
      <alignment horizontal="center" vertical="center"/>
    </xf>
    <xf numFmtId="0" fontId="12" fillId="2" borderId="78"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44" fillId="0" borderId="50" xfId="0" applyFont="1" applyBorder="1" applyAlignment="1">
      <alignment horizontal="left" vertical="center" wrapText="1"/>
    </xf>
    <xf numFmtId="0" fontId="44" fillId="0" borderId="48" xfId="0" applyFont="1" applyBorder="1" applyAlignment="1">
      <alignment horizontal="left" vertical="center" wrapText="1"/>
    </xf>
    <xf numFmtId="0" fontId="44" fillId="0" borderId="47" xfId="0" applyFont="1" applyBorder="1" applyAlignment="1">
      <alignment horizontal="left" vertical="center" wrapText="1"/>
    </xf>
    <xf numFmtId="0" fontId="23" fillId="42" borderId="1" xfId="0" applyFont="1" applyFill="1" applyBorder="1" applyAlignment="1">
      <alignment horizontal="center" vertical="center"/>
    </xf>
    <xf numFmtId="0" fontId="23" fillId="42" borderId="16" xfId="0" applyFont="1" applyFill="1" applyBorder="1" applyAlignment="1">
      <alignment horizontal="center" vertical="center"/>
    </xf>
    <xf numFmtId="0" fontId="23" fillId="42" borderId="2" xfId="0" applyFont="1" applyFill="1" applyBorder="1" applyAlignment="1">
      <alignment horizontal="center" vertical="center"/>
    </xf>
    <xf numFmtId="0" fontId="23" fillId="32" borderId="1" xfId="0" applyFont="1" applyFill="1" applyBorder="1" applyAlignment="1">
      <alignment horizontal="center" vertical="center"/>
    </xf>
    <xf numFmtId="0" fontId="23" fillId="32" borderId="16" xfId="0" applyFont="1" applyFill="1" applyBorder="1" applyAlignment="1">
      <alignment horizontal="center" vertical="center"/>
    </xf>
    <xf numFmtId="0" fontId="23" fillId="32" borderId="176" xfId="0" applyFont="1" applyFill="1" applyBorder="1" applyAlignment="1">
      <alignment horizontal="center" vertical="center"/>
    </xf>
    <xf numFmtId="0" fontId="19" fillId="2" borderId="41"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19" fillId="14" borderId="78" xfId="0" applyFont="1" applyFill="1" applyBorder="1" applyAlignment="1">
      <alignment horizontal="center" vertical="center" wrapText="1"/>
    </xf>
    <xf numFmtId="0" fontId="19" fillId="14" borderId="134" xfId="0" applyFont="1" applyFill="1" applyBorder="1" applyAlignment="1">
      <alignment horizontal="center" vertical="center" wrapText="1"/>
    </xf>
    <xf numFmtId="0" fontId="19" fillId="14" borderId="85" xfId="0" applyFont="1" applyFill="1" applyBorder="1" applyAlignment="1">
      <alignment horizontal="center" vertical="center" wrapText="1"/>
    </xf>
    <xf numFmtId="0" fontId="19" fillId="14" borderId="49"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46" xfId="0" applyFont="1" applyFill="1" applyBorder="1" applyAlignment="1">
      <alignment horizontal="center" vertical="center" wrapText="1"/>
    </xf>
    <xf numFmtId="0" fontId="19" fillId="66" borderId="78" xfId="0" applyFont="1" applyFill="1" applyBorder="1" applyAlignment="1">
      <alignment horizontal="center" vertical="center" wrapText="1"/>
    </xf>
    <xf numFmtId="0" fontId="19" fillId="66" borderId="134" xfId="0" applyFont="1" applyFill="1" applyBorder="1" applyAlignment="1">
      <alignment horizontal="center" vertical="center" wrapText="1"/>
    </xf>
    <xf numFmtId="0" fontId="19" fillId="66" borderId="85" xfId="0" applyFont="1" applyFill="1" applyBorder="1" applyAlignment="1">
      <alignment horizontal="center" vertical="center" wrapText="1"/>
    </xf>
    <xf numFmtId="0" fontId="19" fillId="66" borderId="49" xfId="0" applyFont="1" applyFill="1" applyBorder="1" applyAlignment="1">
      <alignment horizontal="center" vertical="center" wrapText="1"/>
    </xf>
    <xf numFmtId="0" fontId="19" fillId="66" borderId="3" xfId="0" applyFont="1" applyFill="1" applyBorder="1" applyAlignment="1">
      <alignment horizontal="center" vertical="center" wrapText="1"/>
    </xf>
    <xf numFmtId="0" fontId="19" fillId="66" borderId="46" xfId="0" applyFont="1" applyFill="1" applyBorder="1" applyAlignment="1">
      <alignment horizontal="center" vertical="center" wrapText="1"/>
    </xf>
    <xf numFmtId="0" fontId="18" fillId="0" borderId="10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9" fillId="2" borderId="78" xfId="0" applyFont="1" applyFill="1" applyBorder="1" applyAlignment="1">
      <alignment horizontal="center" vertical="center" wrapText="1"/>
    </xf>
    <xf numFmtId="0" fontId="19" fillId="2" borderId="85"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29" fillId="67" borderId="0" xfId="0" applyFont="1" applyFill="1" applyAlignment="1">
      <alignment horizontal="left" vertical="top" wrapText="1"/>
    </xf>
    <xf numFmtId="0" fontId="30" fillId="44" borderId="1" xfId="0" applyFont="1" applyFill="1" applyBorder="1" applyAlignment="1">
      <alignment horizontal="center" vertical="center"/>
    </xf>
    <xf numFmtId="0" fontId="30" fillId="44" borderId="16" xfId="0" applyFont="1" applyFill="1" applyBorder="1" applyAlignment="1">
      <alignment horizontal="center" vertical="center"/>
    </xf>
    <xf numFmtId="0" fontId="30" fillId="44" borderId="2" xfId="0" applyFont="1" applyFill="1" applyBorder="1" applyAlignment="1">
      <alignment horizontal="center" vertical="center"/>
    </xf>
    <xf numFmtId="0" fontId="21" fillId="0" borderId="48" xfId="0" applyFont="1" applyBorder="1" applyAlignment="1">
      <alignment horizontal="left" vertical="center" wrapText="1"/>
    </xf>
    <xf numFmtId="0" fontId="16" fillId="68" borderId="146" xfId="0" applyFont="1" applyFill="1" applyBorder="1" applyAlignment="1">
      <alignment horizontal="center" vertical="center" wrapText="1"/>
    </xf>
    <xf numFmtId="0" fontId="16" fillId="68" borderId="37" xfId="0" applyFont="1" applyFill="1" applyBorder="1" applyAlignment="1">
      <alignment horizontal="center" vertical="center" wrapText="1"/>
    </xf>
    <xf numFmtId="0" fontId="24" fillId="70" borderId="49" xfId="0" applyFont="1" applyFill="1" applyBorder="1" applyAlignment="1">
      <alignment horizontal="center" vertical="center" wrapText="1"/>
    </xf>
    <xf numFmtId="0" fontId="24" fillId="70" borderId="50" xfId="0" applyFont="1" applyFill="1" applyBorder="1" applyAlignment="1">
      <alignment horizontal="center" vertical="center" wrapText="1"/>
    </xf>
    <xf numFmtId="0" fontId="24" fillId="70" borderId="3" xfId="0" applyFont="1" applyFill="1" applyBorder="1" applyAlignment="1">
      <alignment horizontal="center" vertical="center" wrapText="1"/>
    </xf>
    <xf numFmtId="0" fontId="24" fillId="70" borderId="48" xfId="0" applyFont="1" applyFill="1" applyBorder="1" applyAlignment="1">
      <alignment horizontal="center" vertical="center" wrapText="1"/>
    </xf>
    <xf numFmtId="0" fontId="24" fillId="70" borderId="46" xfId="0" applyFont="1" applyFill="1" applyBorder="1" applyAlignment="1">
      <alignment horizontal="center" vertical="center" wrapText="1"/>
    </xf>
    <xf numFmtId="0" fontId="24" fillId="70" borderId="47" xfId="0" applyFont="1" applyFill="1" applyBorder="1" applyAlignment="1">
      <alignment horizontal="center" vertical="center" wrapText="1"/>
    </xf>
    <xf numFmtId="0" fontId="16" fillId="70" borderId="46" xfId="0" applyFont="1" applyFill="1" applyBorder="1" applyAlignment="1">
      <alignment horizontal="center" vertical="center" wrapText="1"/>
    </xf>
    <xf numFmtId="0" fontId="16" fillId="70" borderId="43" xfId="0" applyFont="1" applyFill="1" applyBorder="1" applyAlignment="1">
      <alignment horizontal="center" vertical="center"/>
    </xf>
    <xf numFmtId="0" fontId="16" fillId="70" borderId="47" xfId="0" applyFont="1" applyFill="1" applyBorder="1" applyAlignment="1">
      <alignment horizontal="center" vertical="center"/>
    </xf>
    <xf numFmtId="0" fontId="50" fillId="55" borderId="46" xfId="0" applyFont="1" applyFill="1" applyBorder="1" applyAlignment="1">
      <alignment horizontal="center" vertical="center"/>
    </xf>
    <xf numFmtId="0" fontId="50" fillId="55" borderId="43" xfId="0" applyFont="1" applyFill="1" applyBorder="1" applyAlignment="1">
      <alignment horizontal="center" vertical="center"/>
    </xf>
    <xf numFmtId="0" fontId="50" fillId="55" borderId="47" xfId="0" applyFont="1" applyFill="1" applyBorder="1" applyAlignment="1">
      <alignment horizontal="center" vertical="center"/>
    </xf>
    <xf numFmtId="0" fontId="16" fillId="70" borderId="43" xfId="0" applyFont="1" applyFill="1" applyBorder="1" applyAlignment="1">
      <alignment horizontal="center" vertical="center" wrapText="1"/>
    </xf>
    <xf numFmtId="0" fontId="16" fillId="70" borderId="47" xfId="0" applyFont="1" applyFill="1" applyBorder="1" applyAlignment="1">
      <alignment horizontal="center" vertical="center" wrapText="1"/>
    </xf>
    <xf numFmtId="0" fontId="31" fillId="69" borderId="49" xfId="0" applyFont="1" applyFill="1" applyBorder="1" applyAlignment="1">
      <alignment horizontal="center" vertical="center" wrapText="1"/>
    </xf>
    <xf numFmtId="0" fontId="31" fillId="69" borderId="41" xfId="0" applyFont="1" applyFill="1" applyBorder="1" applyAlignment="1">
      <alignment horizontal="center" vertical="center" wrapText="1"/>
    </xf>
    <xf numFmtId="0" fontId="31" fillId="69" borderId="50" xfId="0" applyFont="1" applyFill="1" applyBorder="1" applyAlignment="1">
      <alignment horizontal="center" vertical="center" wrapText="1"/>
    </xf>
    <xf numFmtId="0" fontId="50" fillId="69" borderId="3" xfId="0" applyFont="1" applyFill="1" applyBorder="1" applyAlignment="1">
      <alignment horizontal="center" vertical="center"/>
    </xf>
    <xf numFmtId="0" fontId="50" fillId="69" borderId="0" xfId="0" applyFont="1" applyFill="1" applyAlignment="1">
      <alignment horizontal="center" vertical="center"/>
    </xf>
    <xf numFmtId="0" fontId="50" fillId="69" borderId="48" xfId="0" applyFont="1" applyFill="1" applyBorder="1" applyAlignment="1">
      <alignment horizontal="center" vertical="center"/>
    </xf>
    <xf numFmtId="164" fontId="31" fillId="2" borderId="46" xfId="0" applyNumberFormat="1" applyFont="1" applyFill="1" applyBorder="1" applyAlignment="1">
      <alignment horizontal="center" vertical="center"/>
    </xf>
    <xf numFmtId="164" fontId="31" fillId="2" borderId="43" xfId="0" applyNumberFormat="1" applyFont="1" applyFill="1" applyBorder="1" applyAlignment="1">
      <alignment horizontal="center" vertical="center"/>
    </xf>
    <xf numFmtId="164" fontId="31" fillId="2" borderId="47" xfId="0" applyNumberFormat="1" applyFont="1" applyFill="1" applyBorder="1" applyAlignment="1">
      <alignment horizontal="center" vertical="center"/>
    </xf>
    <xf numFmtId="0" fontId="16" fillId="71" borderId="41" xfId="0" applyFont="1" applyFill="1" applyBorder="1" applyAlignment="1">
      <alignment horizontal="center" vertical="center" wrapText="1"/>
    </xf>
    <xf numFmtId="0" fontId="16" fillId="71" borderId="50" xfId="0" applyFont="1" applyFill="1" applyBorder="1" applyAlignment="1">
      <alignment horizontal="center" vertical="center" wrapText="1"/>
    </xf>
    <xf numFmtId="0" fontId="31" fillId="48" borderId="49" xfId="0" applyFont="1" applyFill="1" applyBorder="1" applyAlignment="1">
      <alignment horizontal="center" vertical="center" wrapText="1"/>
    </xf>
    <xf numFmtId="0" fontId="31" fillId="48" borderId="41" xfId="0" applyFont="1" applyFill="1" applyBorder="1" applyAlignment="1">
      <alignment horizontal="center" vertical="center" wrapText="1"/>
    </xf>
    <xf numFmtId="0" fontId="31" fillId="48" borderId="50" xfId="0" applyFont="1" applyFill="1" applyBorder="1" applyAlignment="1">
      <alignment horizontal="center" vertical="center" wrapText="1"/>
    </xf>
    <xf numFmtId="0" fontId="50" fillId="48" borderId="3" xfId="0" applyFont="1" applyFill="1" applyBorder="1" applyAlignment="1">
      <alignment horizontal="center" vertical="center"/>
    </xf>
    <xf numFmtId="0" fontId="50" fillId="48" borderId="0" xfId="0" applyFont="1" applyFill="1" applyAlignment="1">
      <alignment horizontal="center" vertical="center"/>
    </xf>
    <xf numFmtId="0" fontId="50" fillId="48" borderId="48" xfId="0" applyFont="1" applyFill="1" applyBorder="1" applyAlignment="1">
      <alignment horizontal="center" vertical="center"/>
    </xf>
    <xf numFmtId="0" fontId="16" fillId="75" borderId="49" xfId="0" applyFont="1" applyFill="1" applyBorder="1" applyAlignment="1">
      <alignment horizontal="center" vertical="center" wrapText="1"/>
    </xf>
    <xf numFmtId="0" fontId="16" fillId="75" borderId="50" xfId="0" applyFont="1" applyFill="1" applyBorder="1" applyAlignment="1">
      <alignment horizontal="center" vertical="center" wrapText="1"/>
    </xf>
    <xf numFmtId="0" fontId="16" fillId="74" borderId="49" xfId="0" applyFont="1" applyFill="1" applyBorder="1" applyAlignment="1">
      <alignment horizontal="center" vertical="center" wrapText="1"/>
    </xf>
    <xf numFmtId="0" fontId="16" fillId="74" borderId="50" xfId="0" applyFont="1" applyFill="1" applyBorder="1" applyAlignment="1">
      <alignment horizontal="center" vertical="center" wrapText="1"/>
    </xf>
    <xf numFmtId="0" fontId="16" fillId="73" borderId="41" xfId="0" applyFont="1" applyFill="1" applyBorder="1" applyAlignment="1">
      <alignment horizontal="center" vertical="center" wrapText="1"/>
    </xf>
    <xf numFmtId="0" fontId="16" fillId="73" borderId="50" xfId="0" applyFont="1" applyFill="1" applyBorder="1" applyAlignment="1">
      <alignment horizontal="center" vertical="center" wrapText="1"/>
    </xf>
    <xf numFmtId="164" fontId="31" fillId="55" borderId="46" xfId="0" applyNumberFormat="1" applyFont="1" applyFill="1" applyBorder="1" applyAlignment="1">
      <alignment horizontal="center" vertical="center"/>
    </xf>
    <xf numFmtId="164" fontId="31" fillId="55" borderId="47" xfId="0" applyNumberFormat="1" applyFont="1" applyFill="1" applyBorder="1" applyAlignment="1">
      <alignment horizontal="center" vertical="center"/>
    </xf>
    <xf numFmtId="164" fontId="31" fillId="55" borderId="43" xfId="0" applyNumberFormat="1" applyFont="1" applyFill="1" applyBorder="1" applyAlignment="1">
      <alignment horizontal="center" vertical="center"/>
    </xf>
    <xf numFmtId="0" fontId="42" fillId="70" borderId="45" xfId="0" applyFont="1" applyFill="1" applyBorder="1" applyAlignment="1">
      <alignment horizontal="center" vertical="center"/>
    </xf>
    <xf numFmtId="0" fontId="42" fillId="70" borderId="33" xfId="0" applyFont="1" applyFill="1" applyBorder="1" applyAlignment="1">
      <alignment horizontal="center" vertical="center"/>
    </xf>
    <xf numFmtId="164" fontId="31" fillId="76" borderId="1" xfId="0" applyNumberFormat="1" applyFont="1" applyFill="1" applyBorder="1" applyAlignment="1">
      <alignment horizontal="center" vertical="center"/>
    </xf>
    <xf numFmtId="164" fontId="31" fillId="76" borderId="2" xfId="0" applyNumberFormat="1" applyFont="1" applyFill="1" applyBorder="1" applyAlignment="1">
      <alignment horizontal="center" vertical="center"/>
    </xf>
    <xf numFmtId="164" fontId="16" fillId="19" borderId="17" xfId="0" applyNumberFormat="1" applyFont="1" applyFill="1" applyBorder="1" applyAlignment="1">
      <alignment horizontal="center" vertical="center" wrapText="1"/>
    </xf>
    <xf numFmtId="164" fontId="16" fillId="19" borderId="19" xfId="0" applyNumberFormat="1" applyFont="1" applyFill="1" applyBorder="1" applyAlignment="1">
      <alignment horizontal="center" vertical="center" wrapText="1"/>
    </xf>
    <xf numFmtId="164" fontId="12" fillId="15" borderId="49" xfId="0" applyNumberFormat="1" applyFont="1" applyFill="1" applyBorder="1" applyAlignment="1">
      <alignment horizontal="center" vertical="center"/>
    </xf>
    <xf numFmtId="164" fontId="12" fillId="15" borderId="50" xfId="0" applyNumberFormat="1" applyFont="1" applyFill="1" applyBorder="1" applyAlignment="1">
      <alignment horizontal="center" vertical="center"/>
    </xf>
    <xf numFmtId="164" fontId="12" fillId="15" borderId="46" xfId="0" applyNumberFormat="1" applyFont="1" applyFill="1" applyBorder="1" applyAlignment="1">
      <alignment horizontal="center" vertical="center"/>
    </xf>
    <xf numFmtId="164" fontId="12" fillId="15" borderId="47" xfId="0" applyNumberFormat="1" applyFont="1" applyFill="1" applyBorder="1" applyAlignment="1">
      <alignment horizontal="center" vertical="center"/>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164" fontId="16" fillId="48" borderId="17" xfId="0" applyNumberFormat="1" applyFont="1" applyFill="1" applyBorder="1" applyAlignment="1">
      <alignment horizontal="center" vertical="center" wrapText="1"/>
    </xf>
    <xf numFmtId="164" fontId="16" fillId="48" borderId="19" xfId="0" applyNumberFormat="1" applyFont="1" applyFill="1" applyBorder="1" applyAlignment="1">
      <alignment horizontal="center" vertical="center" wrapText="1"/>
    </xf>
    <xf numFmtId="14" fontId="16" fillId="70" borderId="221" xfId="0" applyNumberFormat="1" applyFont="1" applyFill="1" applyBorder="1" applyAlignment="1">
      <alignment horizontal="center" vertical="center" wrapText="1"/>
    </xf>
    <xf numFmtId="14" fontId="16" fillId="70" borderId="216" xfId="0" applyNumberFormat="1" applyFont="1" applyFill="1" applyBorder="1" applyAlignment="1">
      <alignment horizontal="center" vertical="center" wrapText="1"/>
    </xf>
    <xf numFmtId="14" fontId="16" fillId="70" borderId="55" xfId="0" applyNumberFormat="1" applyFont="1" applyFill="1" applyBorder="1" applyAlignment="1">
      <alignment horizontal="center" vertical="center" wrapText="1"/>
    </xf>
    <xf numFmtId="14" fontId="16" fillId="70" borderId="219" xfId="0" applyNumberFormat="1" applyFont="1" applyFill="1" applyBorder="1" applyAlignment="1">
      <alignment horizontal="center" vertical="center" wrapText="1"/>
    </xf>
    <xf numFmtId="14" fontId="16" fillId="70" borderId="64" xfId="0" applyNumberFormat="1" applyFont="1" applyFill="1" applyBorder="1" applyAlignment="1">
      <alignment horizontal="center" vertical="center" wrapText="1"/>
    </xf>
    <xf numFmtId="14" fontId="16" fillId="70" borderId="222" xfId="0" applyNumberFormat="1" applyFont="1" applyFill="1" applyBorder="1" applyAlignment="1">
      <alignment horizontal="center" vertical="center" wrapText="1"/>
    </xf>
    <xf numFmtId="14" fontId="16" fillId="70" borderId="28" xfId="0" applyNumberFormat="1" applyFont="1" applyFill="1" applyBorder="1" applyAlignment="1">
      <alignment horizontal="center" vertical="center" wrapText="1"/>
    </xf>
    <xf numFmtId="14" fontId="16" fillId="70" borderId="0" xfId="0" applyNumberFormat="1" applyFont="1" applyFill="1" applyAlignment="1">
      <alignment horizontal="center" vertical="center" wrapText="1"/>
    </xf>
    <xf numFmtId="14" fontId="16" fillId="70" borderId="29" xfId="0" applyNumberFormat="1" applyFont="1" applyFill="1" applyBorder="1" applyAlignment="1">
      <alignment horizontal="center" vertical="center" wrapText="1"/>
    </xf>
    <xf numFmtId="14" fontId="16" fillId="70" borderId="58" xfId="0" applyNumberFormat="1" applyFont="1" applyFill="1" applyBorder="1" applyAlignment="1">
      <alignment horizontal="center" vertical="center" wrapText="1"/>
    </xf>
    <xf numFmtId="14" fontId="16" fillId="70" borderId="52" xfId="0" applyNumberFormat="1" applyFont="1" applyFill="1" applyBorder="1" applyAlignment="1">
      <alignment horizontal="center" vertical="center" wrapText="1"/>
    </xf>
    <xf numFmtId="14" fontId="16" fillId="70" borderId="34" xfId="0" applyNumberFormat="1" applyFont="1" applyFill="1" applyBorder="1" applyAlignment="1">
      <alignment horizontal="center" vertical="center" wrapText="1"/>
    </xf>
    <xf numFmtId="164" fontId="16" fillId="70" borderId="219" xfId="0" applyNumberFormat="1" applyFont="1" applyFill="1" applyBorder="1" applyAlignment="1">
      <alignment horizontal="center" vertical="center" wrapText="1"/>
    </xf>
    <xf numFmtId="164" fontId="16" fillId="70" borderId="65" xfId="0" applyNumberFormat="1" applyFont="1" applyFill="1" applyBorder="1" applyAlignment="1">
      <alignment horizontal="center" vertical="center" wrapText="1"/>
    </xf>
    <xf numFmtId="164" fontId="16" fillId="70" borderId="28" xfId="0" applyNumberFormat="1" applyFont="1" applyFill="1" applyBorder="1" applyAlignment="1">
      <alignment horizontal="center" vertical="center" wrapText="1"/>
    </xf>
    <xf numFmtId="164" fontId="16" fillId="70" borderId="212" xfId="0" applyNumberFormat="1" applyFont="1" applyFill="1" applyBorder="1" applyAlignment="1">
      <alignment horizontal="center" vertical="center" wrapText="1"/>
    </xf>
    <xf numFmtId="164" fontId="16" fillId="70" borderId="58" xfId="0" applyNumberFormat="1" applyFont="1" applyFill="1" applyBorder="1" applyAlignment="1">
      <alignment horizontal="center" vertical="center" wrapText="1"/>
    </xf>
    <xf numFmtId="164" fontId="16" fillId="70" borderId="213" xfId="0" applyNumberFormat="1" applyFont="1" applyFill="1" applyBorder="1" applyAlignment="1">
      <alignment horizontal="center" vertical="center" wrapText="1"/>
    </xf>
    <xf numFmtId="49" fontId="16" fillId="70" borderId="218" xfId="0" applyNumberFormat="1" applyFont="1" applyFill="1" applyBorder="1" applyAlignment="1">
      <alignment horizontal="center" vertical="center" wrapText="1"/>
    </xf>
    <xf numFmtId="49" fontId="16" fillId="70" borderId="7" xfId="0" applyNumberFormat="1" applyFont="1" applyFill="1" applyBorder="1" applyAlignment="1">
      <alignment horizontal="center" vertical="center" wrapText="1"/>
    </xf>
    <xf numFmtId="49" fontId="16" fillId="70" borderId="219" xfId="0" applyNumberFormat="1" applyFont="1" applyFill="1" applyBorder="1" applyAlignment="1">
      <alignment horizontal="center" vertical="center" wrapText="1"/>
    </xf>
    <xf numFmtId="49" fontId="16" fillId="70" borderId="64" xfId="0" applyNumberFormat="1" applyFont="1" applyFill="1" applyBorder="1" applyAlignment="1">
      <alignment horizontal="center" vertical="center" wrapText="1"/>
    </xf>
    <xf numFmtId="49" fontId="16" fillId="70" borderId="190" xfId="0" applyNumberFormat="1" applyFont="1" applyFill="1" applyBorder="1" applyAlignment="1">
      <alignment horizontal="center" vertical="center" wrapText="1"/>
    </xf>
    <xf numFmtId="49" fontId="16" fillId="70" borderId="28" xfId="0" applyNumberFormat="1" applyFont="1" applyFill="1" applyBorder="1" applyAlignment="1">
      <alignment horizontal="center" vertical="center" wrapText="1"/>
    </xf>
    <xf numFmtId="49" fontId="16" fillId="70" borderId="0" xfId="0" applyNumberFormat="1" applyFont="1" applyFill="1" applyAlignment="1">
      <alignment horizontal="center" vertical="center" wrapText="1"/>
    </xf>
    <xf numFmtId="49" fontId="16" fillId="70" borderId="48" xfId="0" applyNumberFormat="1" applyFont="1" applyFill="1" applyBorder="1" applyAlignment="1">
      <alignment horizontal="center" vertical="center" wrapText="1"/>
    </xf>
    <xf numFmtId="49" fontId="16" fillId="70" borderId="58" xfId="0" applyNumberFormat="1" applyFont="1" applyFill="1" applyBorder="1" applyAlignment="1">
      <alignment horizontal="center" vertical="center" wrapText="1"/>
    </xf>
    <xf numFmtId="49" fontId="16" fillId="70" borderId="52" xfId="0" applyNumberFormat="1" applyFont="1" applyFill="1" applyBorder="1" applyAlignment="1">
      <alignment horizontal="center" vertical="center" wrapText="1"/>
    </xf>
    <xf numFmtId="49" fontId="16" fillId="70" borderId="143" xfId="0" applyNumberFormat="1" applyFont="1" applyFill="1" applyBorder="1" applyAlignment="1">
      <alignment horizontal="center" vertical="center" wrapText="1"/>
    </xf>
    <xf numFmtId="164" fontId="16" fillId="70" borderId="220" xfId="0" applyNumberFormat="1" applyFont="1" applyFill="1" applyBorder="1" applyAlignment="1">
      <alignment horizontal="center" vertical="center" wrapText="1"/>
    </xf>
    <xf numFmtId="164" fontId="16" fillId="70" borderId="134" xfId="0" applyNumberFormat="1" applyFont="1" applyFill="1" applyBorder="1" applyAlignment="1">
      <alignment horizontal="center" vertical="center" wrapText="1"/>
    </xf>
    <xf numFmtId="164" fontId="16" fillId="70" borderId="62" xfId="0" applyNumberFormat="1" applyFont="1" applyFill="1" applyBorder="1" applyAlignment="1">
      <alignment horizontal="center" vertical="center" wrapText="1"/>
    </xf>
    <xf numFmtId="0" fontId="44" fillId="3" borderId="50" xfId="0" applyFont="1" applyFill="1" applyBorder="1" applyAlignment="1">
      <alignment horizontal="left" vertical="center" wrapText="1"/>
    </xf>
    <xf numFmtId="0" fontId="44" fillId="3" borderId="48" xfId="0" applyFont="1" applyFill="1" applyBorder="1" applyAlignment="1">
      <alignment horizontal="left" vertical="center" wrapText="1"/>
    </xf>
    <xf numFmtId="0" fontId="44" fillId="3" borderId="47" xfId="0" applyFont="1" applyFill="1" applyBorder="1" applyAlignment="1">
      <alignment horizontal="left" vertical="center" wrapText="1"/>
    </xf>
    <xf numFmtId="164" fontId="31" fillId="48" borderId="49" xfId="0" applyNumberFormat="1" applyFont="1" applyFill="1" applyBorder="1" applyAlignment="1">
      <alignment horizontal="center" vertical="center"/>
    </xf>
    <xf numFmtId="164" fontId="31" fillId="48" borderId="41" xfId="0" applyNumberFormat="1" applyFont="1" applyFill="1" applyBorder="1" applyAlignment="1">
      <alignment horizontal="center" vertical="center"/>
    </xf>
    <xf numFmtId="164" fontId="31" fillId="48" borderId="50" xfId="0" applyNumberFormat="1" applyFont="1" applyFill="1" applyBorder="1" applyAlignment="1">
      <alignment horizontal="center" vertical="center"/>
    </xf>
    <xf numFmtId="0" fontId="24" fillId="55" borderId="1" xfId="0" applyFont="1" applyFill="1" applyBorder="1" applyAlignment="1">
      <alignment horizontal="center" vertical="center" wrapText="1"/>
    </xf>
    <xf numFmtId="0" fontId="24" fillId="55" borderId="16" xfId="0" applyFont="1" applyFill="1" applyBorder="1" applyAlignment="1">
      <alignment horizontal="center" vertical="center" wrapText="1"/>
    </xf>
    <xf numFmtId="0" fontId="24" fillId="55" borderId="2" xfId="0" applyFont="1" applyFill="1" applyBorder="1" applyAlignment="1">
      <alignment horizontal="center" vertical="center" wrapText="1"/>
    </xf>
    <xf numFmtId="0" fontId="32" fillId="72" borderId="1" xfId="0" applyFont="1" applyFill="1" applyBorder="1" applyAlignment="1">
      <alignment horizontal="center" vertical="center"/>
    </xf>
    <xf numFmtId="0" fontId="32" fillId="72" borderId="16" xfId="0" applyFont="1" applyFill="1" applyBorder="1" applyAlignment="1">
      <alignment horizontal="center" vertical="center"/>
    </xf>
    <xf numFmtId="0" fontId="32" fillId="72" borderId="2" xfId="0" applyFont="1" applyFill="1" applyBorder="1" applyAlignment="1">
      <alignment horizontal="center" vertical="center"/>
    </xf>
    <xf numFmtId="0" fontId="16" fillId="19" borderId="36" xfId="0" applyFont="1" applyFill="1" applyBorder="1" applyAlignment="1">
      <alignment horizontal="center" vertical="center" wrapText="1"/>
    </xf>
    <xf numFmtId="0" fontId="16" fillId="19" borderId="147" xfId="0" applyFont="1" applyFill="1" applyBorder="1" applyAlignment="1">
      <alignment horizontal="center" vertical="center" wrapText="1"/>
    </xf>
    <xf numFmtId="0" fontId="42" fillId="70" borderId="32" xfId="0" applyFont="1" applyFill="1" applyBorder="1" applyAlignment="1">
      <alignment horizontal="center" vertical="center"/>
    </xf>
    <xf numFmtId="0" fontId="42" fillId="70" borderId="151" xfId="0" applyFont="1" applyFill="1" applyBorder="1" applyAlignment="1">
      <alignment horizontal="center" vertical="center"/>
    </xf>
    <xf numFmtId="14" fontId="16" fillId="70" borderId="223" xfId="0" applyNumberFormat="1" applyFont="1" applyFill="1" applyBorder="1" applyAlignment="1">
      <alignment horizontal="center" vertical="center" wrapText="1"/>
    </xf>
    <xf numFmtId="14" fontId="16" fillId="70" borderId="224" xfId="0" applyNumberFormat="1" applyFont="1" applyFill="1" applyBorder="1" applyAlignment="1">
      <alignment horizontal="center" vertical="center" wrapText="1"/>
    </xf>
    <xf numFmtId="0" fontId="12" fillId="70" borderId="223" xfId="0" applyFont="1" applyFill="1" applyBorder="1" applyAlignment="1">
      <alignment horizontal="center" vertical="center" wrapText="1"/>
    </xf>
    <xf numFmtId="0" fontId="12" fillId="70" borderId="224" xfId="0" applyFont="1" applyFill="1" applyBorder="1" applyAlignment="1">
      <alignment horizontal="center" vertical="center"/>
    </xf>
    <xf numFmtId="0" fontId="12" fillId="70" borderId="225" xfId="0" applyFont="1" applyFill="1" applyBorder="1" applyAlignment="1">
      <alignment horizontal="center" vertical="center" wrapText="1"/>
    </xf>
    <xf numFmtId="0" fontId="12" fillId="70" borderId="173" xfId="0" applyFont="1" applyFill="1" applyBorder="1" applyAlignment="1">
      <alignment horizontal="center" vertical="center" wrapText="1"/>
    </xf>
    <xf numFmtId="0" fontId="12" fillId="70" borderId="174" xfId="0" applyFont="1" applyFill="1" applyBorder="1" applyAlignment="1">
      <alignment horizontal="center" vertical="center" wrapText="1"/>
    </xf>
    <xf numFmtId="14" fontId="50" fillId="24" borderId="215" xfId="0" applyNumberFormat="1" applyFont="1" applyFill="1" applyBorder="1" applyAlignment="1" applyProtection="1">
      <alignment horizontal="center" vertical="center"/>
      <protection locked="0"/>
    </xf>
    <xf numFmtId="14" fontId="16" fillId="70" borderId="173" xfId="0" applyNumberFormat="1" applyFont="1" applyFill="1" applyBorder="1" applyAlignment="1">
      <alignment horizontal="center" vertical="center" wrapText="1"/>
    </xf>
    <xf numFmtId="0" fontId="31" fillId="70" borderId="16" xfId="0" applyFont="1" applyFill="1" applyBorder="1" applyAlignment="1">
      <alignment horizontal="center" vertical="center" wrapText="1"/>
    </xf>
    <xf numFmtId="0" fontId="31" fillId="70" borderId="2" xfId="0" applyFont="1" applyFill="1" applyBorder="1" applyAlignment="1">
      <alignment horizontal="center" vertical="center"/>
    </xf>
    <xf numFmtId="0" fontId="31" fillId="19" borderId="43" xfId="0" applyFont="1" applyFill="1" applyBorder="1" applyAlignment="1">
      <alignment horizontal="center" vertical="center"/>
    </xf>
    <xf numFmtId="0" fontId="31" fillId="19" borderId="47" xfId="0" applyFont="1" applyFill="1" applyBorder="1" applyAlignment="1">
      <alignment horizontal="center" vertical="center"/>
    </xf>
    <xf numFmtId="0" fontId="16" fillId="0" borderId="78" xfId="0" applyFont="1" applyBorder="1" applyAlignment="1">
      <alignment horizontal="center" vertical="center" wrapText="1"/>
    </xf>
    <xf numFmtId="0" fontId="16" fillId="0" borderId="134" xfId="0" applyFont="1" applyBorder="1" applyAlignment="1">
      <alignment horizontal="center" vertical="center" wrapText="1"/>
    </xf>
    <xf numFmtId="0" fontId="16" fillId="0" borderId="85" xfId="0" applyFont="1" applyBorder="1" applyAlignment="1">
      <alignment horizontal="center" vertical="center" wrapText="1"/>
    </xf>
    <xf numFmtId="0" fontId="16" fillId="19" borderId="146" xfId="0" applyFont="1" applyFill="1" applyBorder="1" applyAlignment="1">
      <alignment horizontal="center" vertical="center" wrapText="1"/>
    </xf>
    <xf numFmtId="0" fontId="16" fillId="19" borderId="37" xfId="0" applyFont="1" applyFill="1" applyBorder="1" applyAlignment="1">
      <alignment horizontal="center" vertical="center" wrapText="1"/>
    </xf>
    <xf numFmtId="0" fontId="44" fillId="2" borderId="50" xfId="0" applyFont="1" applyFill="1" applyBorder="1" applyAlignment="1">
      <alignment horizontal="left" vertical="center" wrapText="1"/>
    </xf>
    <xf numFmtId="0" fontId="44" fillId="2" borderId="48" xfId="0" applyFont="1" applyFill="1" applyBorder="1" applyAlignment="1">
      <alignment horizontal="left" vertical="center" wrapText="1"/>
    </xf>
    <xf numFmtId="0" fontId="44" fillId="2" borderId="47" xfId="0" applyFont="1" applyFill="1" applyBorder="1" applyAlignment="1">
      <alignment horizontal="left" vertical="center" wrapText="1"/>
    </xf>
    <xf numFmtId="14" fontId="12" fillId="19" borderId="1" xfId="0" applyNumberFormat="1" applyFont="1" applyFill="1" applyBorder="1" applyAlignment="1">
      <alignment horizontal="center" vertical="center" wrapText="1"/>
    </xf>
    <xf numFmtId="14" fontId="12" fillId="19" borderId="16" xfId="0" applyNumberFormat="1" applyFont="1" applyFill="1" applyBorder="1" applyAlignment="1">
      <alignment horizontal="center" vertical="center" wrapText="1"/>
    </xf>
    <xf numFmtId="14" fontId="12" fillId="19" borderId="2"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wrapText="1"/>
    </xf>
    <xf numFmtId="164" fontId="16" fillId="20" borderId="49" xfId="0" applyNumberFormat="1" applyFont="1" applyFill="1" applyBorder="1" applyAlignment="1">
      <alignment horizontal="center" vertical="center"/>
    </xf>
    <xf numFmtId="164" fontId="16" fillId="20" borderId="50" xfId="0" applyNumberFormat="1" applyFont="1" applyFill="1" applyBorder="1" applyAlignment="1">
      <alignment horizontal="center" vertical="center"/>
    </xf>
    <xf numFmtId="164" fontId="16" fillId="20" borderId="46" xfId="0" applyNumberFormat="1" applyFont="1" applyFill="1" applyBorder="1" applyAlignment="1">
      <alignment horizontal="center" vertical="center"/>
    </xf>
    <xf numFmtId="164" fontId="16" fillId="20" borderId="47" xfId="0" applyNumberFormat="1" applyFont="1" applyFill="1" applyBorder="1" applyAlignment="1">
      <alignment horizontal="center" vertical="center"/>
    </xf>
    <xf numFmtId="0" fontId="32" fillId="18" borderId="0" xfId="0" applyFont="1" applyFill="1" applyAlignment="1">
      <alignment horizontal="center" vertical="center"/>
    </xf>
    <xf numFmtId="49" fontId="32" fillId="18" borderId="0" xfId="0" applyNumberFormat="1" applyFont="1" applyFill="1" applyAlignment="1">
      <alignment horizontal="center" vertical="center"/>
    </xf>
    <xf numFmtId="14" fontId="12" fillId="19" borderId="49" xfId="0" applyNumberFormat="1" applyFont="1" applyFill="1" applyBorder="1" applyAlignment="1">
      <alignment horizontal="center" vertical="center" wrapText="1"/>
    </xf>
    <xf numFmtId="14" fontId="12" fillId="19" borderId="41" xfId="0" applyNumberFormat="1" applyFont="1" applyFill="1" applyBorder="1" applyAlignment="1">
      <alignment horizontal="center" vertical="center" wrapText="1"/>
    </xf>
    <xf numFmtId="14" fontId="12" fillId="19" borderId="50" xfId="0" applyNumberFormat="1" applyFont="1" applyFill="1" applyBorder="1" applyAlignment="1">
      <alignment horizontal="center" vertical="center" wrapText="1"/>
    </xf>
    <xf numFmtId="49" fontId="16" fillId="3" borderId="49" xfId="0" applyNumberFormat="1" applyFont="1" applyFill="1" applyBorder="1" applyAlignment="1">
      <alignment horizontal="center" vertical="center"/>
    </xf>
    <xf numFmtId="49" fontId="16" fillId="3" borderId="50" xfId="0" applyNumberFormat="1" applyFont="1" applyFill="1" applyBorder="1" applyAlignment="1">
      <alignment horizontal="center" vertical="center"/>
    </xf>
    <xf numFmtId="49" fontId="16" fillId="3" borderId="3" xfId="0" applyNumberFormat="1" applyFont="1" applyFill="1" applyBorder="1" applyAlignment="1">
      <alignment horizontal="center" vertical="center"/>
    </xf>
    <xf numFmtId="49" fontId="16" fillId="3" borderId="48" xfId="0" applyNumberFormat="1" applyFont="1" applyFill="1" applyBorder="1" applyAlignment="1">
      <alignment horizontal="center" vertical="center"/>
    </xf>
    <xf numFmtId="14" fontId="12" fillId="3" borderId="49" xfId="0" applyNumberFormat="1" applyFont="1" applyFill="1" applyBorder="1" applyAlignment="1">
      <alignment horizontal="center" vertical="center" wrapText="1"/>
    </xf>
    <xf numFmtId="14" fontId="12" fillId="3" borderId="50" xfId="0" applyNumberFormat="1" applyFont="1" applyFill="1" applyBorder="1" applyAlignment="1">
      <alignment horizontal="center" vertical="center" wrapText="1"/>
    </xf>
    <xf numFmtId="14" fontId="12" fillId="3" borderId="46" xfId="0" applyNumberFormat="1" applyFont="1" applyFill="1" applyBorder="1" applyAlignment="1">
      <alignment horizontal="center" vertical="center" wrapText="1"/>
    </xf>
    <xf numFmtId="14" fontId="12" fillId="3" borderId="47" xfId="0" applyNumberFormat="1" applyFont="1" applyFill="1" applyBorder="1" applyAlignment="1">
      <alignment horizontal="center" vertical="center" wrapText="1"/>
    </xf>
    <xf numFmtId="14" fontId="12" fillId="3" borderId="54" xfId="0" applyNumberFormat="1" applyFont="1" applyFill="1" applyBorder="1" applyAlignment="1">
      <alignment horizontal="center" vertical="center" wrapText="1"/>
    </xf>
    <xf numFmtId="14" fontId="12" fillId="3" borderId="55" xfId="0" applyNumberFormat="1" applyFont="1" applyFill="1" applyBorder="1" applyAlignment="1">
      <alignment horizontal="center" vertical="center" wrapText="1"/>
    </xf>
    <xf numFmtId="164" fontId="12" fillId="3" borderId="56" xfId="0" applyNumberFormat="1" applyFont="1" applyFill="1" applyBorder="1" applyAlignment="1">
      <alignment horizontal="center" vertical="center" wrapText="1"/>
    </xf>
    <xf numFmtId="164" fontId="12" fillId="3" borderId="57" xfId="0" applyNumberFormat="1" applyFont="1" applyFill="1" applyBorder="1" applyAlignment="1">
      <alignment horizontal="center" vertical="center" wrapText="1"/>
    </xf>
    <xf numFmtId="2" fontId="12" fillId="3" borderId="56" xfId="0" applyNumberFormat="1" applyFont="1" applyFill="1" applyBorder="1" applyAlignment="1">
      <alignment horizontal="center" vertical="center" wrapText="1"/>
    </xf>
    <xf numFmtId="2" fontId="12" fillId="3" borderId="57" xfId="0" applyNumberFormat="1" applyFont="1" applyFill="1" applyBorder="1" applyAlignment="1">
      <alignment horizontal="center" vertical="center" wrapText="1"/>
    </xf>
    <xf numFmtId="2" fontId="12" fillId="3" borderId="59" xfId="0" applyNumberFormat="1" applyFont="1" applyFill="1" applyBorder="1" applyAlignment="1">
      <alignment horizontal="center" vertical="center" wrapText="1"/>
    </xf>
    <xf numFmtId="2" fontId="12" fillId="3" borderId="39" xfId="0" applyNumberFormat="1" applyFont="1" applyFill="1" applyBorder="1" applyAlignment="1">
      <alignment horizontal="center" vertical="center" wrapText="1"/>
    </xf>
    <xf numFmtId="14" fontId="12" fillId="48" borderId="78" xfId="0" applyNumberFormat="1" applyFont="1" applyFill="1" applyBorder="1" applyAlignment="1">
      <alignment horizontal="center" vertical="center" wrapText="1"/>
    </xf>
    <xf numFmtId="14" fontId="12" fillId="48" borderId="62" xfId="0" applyNumberFormat="1" applyFont="1" applyFill="1" applyBorder="1" applyAlignment="1">
      <alignment horizontal="center" vertical="center" wrapText="1"/>
    </xf>
    <xf numFmtId="14" fontId="12" fillId="3" borderId="79" xfId="0" applyNumberFormat="1" applyFont="1" applyFill="1" applyBorder="1" applyAlignment="1">
      <alignment horizontal="center" vertical="center" wrapText="1"/>
    </xf>
    <xf numFmtId="14" fontId="12" fillId="3" borderId="80" xfId="0" applyNumberFormat="1" applyFont="1" applyFill="1" applyBorder="1" applyAlignment="1">
      <alignment horizontal="center" vertical="center" wrapText="1"/>
    </xf>
    <xf numFmtId="14" fontId="12" fillId="3" borderId="81" xfId="0" applyNumberFormat="1" applyFont="1" applyFill="1" applyBorder="1" applyAlignment="1">
      <alignment horizontal="center" vertical="center" wrapText="1"/>
    </xf>
    <xf numFmtId="14" fontId="12" fillId="3" borderId="82" xfId="0" applyNumberFormat="1" applyFont="1" applyFill="1" applyBorder="1" applyAlignment="1">
      <alignment horizontal="center" vertical="center" wrapText="1"/>
    </xf>
    <xf numFmtId="14" fontId="12" fillId="3" borderId="83" xfId="0" applyNumberFormat="1" applyFont="1" applyFill="1" applyBorder="1" applyAlignment="1">
      <alignment horizontal="center" vertical="center" wrapText="1"/>
    </xf>
    <xf numFmtId="14" fontId="12" fillId="3" borderId="86" xfId="0" applyNumberFormat="1" applyFont="1" applyFill="1" applyBorder="1" applyAlignment="1">
      <alignment horizontal="center" vertical="center" wrapText="1"/>
    </xf>
    <xf numFmtId="14" fontId="12" fillId="3" borderId="48" xfId="0" applyNumberFormat="1" applyFont="1" applyFill="1" applyBorder="1" applyAlignment="1">
      <alignment horizontal="center" vertical="center" wrapText="1"/>
    </xf>
    <xf numFmtId="164" fontId="16" fillId="19" borderId="93" xfId="0" applyNumberFormat="1" applyFont="1" applyFill="1" applyBorder="1" applyAlignment="1">
      <alignment horizontal="center" vertical="center" wrapText="1"/>
    </xf>
    <xf numFmtId="164" fontId="16" fillId="19" borderId="18" xfId="0" applyNumberFormat="1" applyFont="1" applyFill="1" applyBorder="1" applyAlignment="1">
      <alignment horizontal="center" vertical="center" wrapText="1"/>
    </xf>
    <xf numFmtId="164" fontId="16" fillId="19" borderId="152" xfId="0" applyNumberFormat="1" applyFont="1" applyFill="1" applyBorder="1" applyAlignment="1">
      <alignment horizontal="center" vertical="center" wrapText="1"/>
    </xf>
    <xf numFmtId="49" fontId="32" fillId="59" borderId="1" xfId="0" applyNumberFormat="1" applyFont="1" applyFill="1" applyBorder="1" applyAlignment="1">
      <alignment horizontal="center" vertical="center"/>
    </xf>
    <xf numFmtId="49" fontId="32" fillId="59" borderId="16" xfId="0" applyNumberFormat="1" applyFont="1" applyFill="1" applyBorder="1" applyAlignment="1">
      <alignment horizontal="center" vertical="center"/>
    </xf>
    <xf numFmtId="49" fontId="32" fillId="59" borderId="2" xfId="0" applyNumberFormat="1" applyFont="1" applyFill="1" applyBorder="1" applyAlignment="1">
      <alignment horizontal="center" vertical="center"/>
    </xf>
    <xf numFmtId="164" fontId="16" fillId="60" borderId="93" xfId="0" applyNumberFormat="1" applyFont="1" applyFill="1" applyBorder="1" applyAlignment="1">
      <alignment horizontal="center" vertical="center" wrapText="1"/>
    </xf>
    <xf numFmtId="164" fontId="16" fillId="60" borderId="152" xfId="0" applyNumberFormat="1" applyFont="1" applyFill="1" applyBorder="1" applyAlignment="1">
      <alignment horizontal="center" vertical="center" wrapText="1"/>
    </xf>
    <xf numFmtId="0" fontId="44" fillId="59" borderId="189" xfId="0" applyFont="1" applyFill="1" applyBorder="1" applyAlignment="1">
      <alignment horizontal="center" vertical="center" wrapText="1"/>
    </xf>
    <xf numFmtId="0" fontId="44" fillId="59" borderId="190" xfId="0" applyFont="1" applyFill="1" applyBorder="1" applyAlignment="1">
      <alignment horizontal="center" vertical="center" wrapText="1"/>
    </xf>
    <xf numFmtId="0" fontId="44" fillId="59" borderId="171" xfId="0" applyFont="1" applyFill="1" applyBorder="1" applyAlignment="1">
      <alignment horizontal="center" vertical="center" wrapText="1"/>
    </xf>
    <xf numFmtId="0" fontId="44" fillId="59" borderId="48" xfId="0" applyFont="1" applyFill="1" applyBorder="1" applyAlignment="1">
      <alignment horizontal="center" vertical="center" wrapText="1"/>
    </xf>
    <xf numFmtId="0" fontId="41" fillId="24" borderId="171" xfId="0" applyFont="1" applyFill="1" applyBorder="1" applyAlignment="1">
      <alignment horizontal="center" vertical="center" wrapText="1"/>
    </xf>
    <xf numFmtId="0" fontId="41" fillId="24" borderId="48" xfId="0" applyFont="1" applyFill="1" applyBorder="1" applyAlignment="1">
      <alignment horizontal="center" vertical="center" wrapText="1"/>
    </xf>
    <xf numFmtId="0" fontId="41" fillId="24" borderId="191" xfId="0" applyFont="1" applyFill="1" applyBorder="1" applyAlignment="1">
      <alignment horizontal="center" vertical="center" wrapText="1"/>
    </xf>
    <xf numFmtId="0" fontId="41" fillId="24" borderId="186" xfId="0" applyFont="1" applyFill="1" applyBorder="1" applyAlignment="1">
      <alignment horizontal="center" vertical="center" wrapText="1"/>
    </xf>
    <xf numFmtId="49" fontId="32" fillId="18" borderId="63" xfId="0" applyNumberFormat="1" applyFont="1" applyFill="1" applyBorder="1" applyAlignment="1">
      <alignment horizontal="center" vertical="center" wrapText="1"/>
    </xf>
    <xf numFmtId="49" fontId="32" fillId="18" borderId="64" xfId="0" applyNumberFormat="1" applyFont="1" applyFill="1" applyBorder="1" applyAlignment="1">
      <alignment horizontal="center" vertical="center" wrapText="1"/>
    </xf>
    <xf numFmtId="49" fontId="32" fillId="18" borderId="65" xfId="0" applyNumberFormat="1" applyFont="1" applyFill="1" applyBorder="1" applyAlignment="1">
      <alignment horizontal="center" vertical="center" wrapText="1"/>
    </xf>
    <xf numFmtId="49" fontId="32" fillId="18" borderId="46" xfId="0" applyNumberFormat="1" applyFont="1" applyFill="1" applyBorder="1" applyAlignment="1">
      <alignment horizontal="center" vertical="center" wrapText="1"/>
    </xf>
    <xf numFmtId="49" fontId="32" fillId="18" borderId="43" xfId="0" applyNumberFormat="1" applyFont="1" applyFill="1" applyBorder="1" applyAlignment="1">
      <alignment horizontal="center" vertical="center" wrapText="1"/>
    </xf>
    <xf numFmtId="49" fontId="32" fillId="18" borderId="66" xfId="0" applyNumberFormat="1" applyFont="1" applyFill="1" applyBorder="1" applyAlignment="1">
      <alignment horizontal="center" vertical="center" wrapText="1"/>
    </xf>
    <xf numFmtId="49" fontId="16" fillId="19" borderId="4" xfId="0" applyNumberFormat="1" applyFont="1" applyFill="1" applyBorder="1" applyAlignment="1">
      <alignment horizontal="center" vertical="center" wrapText="1"/>
    </xf>
    <xf numFmtId="49" fontId="16" fillId="19" borderId="7" xfId="0" applyNumberFormat="1" applyFont="1" applyFill="1" applyBorder="1" applyAlignment="1">
      <alignment horizontal="center" vertical="center" wrapText="1"/>
    </xf>
    <xf numFmtId="164" fontId="16" fillId="24" borderId="167" xfId="0" applyNumberFormat="1" applyFont="1" applyFill="1" applyBorder="1" applyAlignment="1" applyProtection="1">
      <alignment horizontal="center" vertical="center"/>
      <protection locked="0"/>
    </xf>
    <xf numFmtId="164" fontId="16" fillId="24" borderId="193" xfId="0" applyNumberFormat="1" applyFont="1" applyFill="1" applyBorder="1" applyAlignment="1" applyProtection="1">
      <alignment horizontal="center" vertical="center"/>
      <protection locked="0"/>
    </xf>
    <xf numFmtId="164" fontId="16" fillId="19" borderId="56" xfId="0" applyNumberFormat="1" applyFont="1" applyFill="1" applyBorder="1" applyAlignment="1">
      <alignment horizontal="center" vertical="center" wrapText="1"/>
    </xf>
    <xf numFmtId="164" fontId="16" fillId="19" borderId="38" xfId="0" applyNumberFormat="1" applyFont="1" applyFill="1" applyBorder="1" applyAlignment="1">
      <alignment horizontal="center" vertical="center" wrapText="1"/>
    </xf>
    <xf numFmtId="164" fontId="16" fillId="19" borderId="57" xfId="0" applyNumberFormat="1" applyFont="1" applyFill="1" applyBorder="1" applyAlignment="1">
      <alignment horizontal="center" vertical="center" wrapText="1"/>
    </xf>
    <xf numFmtId="2" fontId="16" fillId="19" borderId="67" xfId="0" applyNumberFormat="1" applyFont="1" applyFill="1" applyBorder="1" applyAlignment="1">
      <alignment horizontal="center" vertical="center" wrapText="1"/>
    </xf>
    <xf numFmtId="2" fontId="16" fillId="19" borderId="68" xfId="0" applyNumberFormat="1" applyFont="1" applyFill="1" applyBorder="1" applyAlignment="1">
      <alignment horizontal="center" vertical="center" wrapText="1"/>
    </xf>
    <xf numFmtId="2" fontId="16" fillId="19" borderId="69" xfId="0" applyNumberFormat="1" applyFont="1" applyFill="1" applyBorder="1" applyAlignment="1">
      <alignment horizontal="center" vertical="center" wrapText="1"/>
    </xf>
    <xf numFmtId="164" fontId="16" fillId="24" borderId="11" xfId="0" applyNumberFormat="1" applyFont="1" applyFill="1" applyBorder="1" applyAlignment="1" applyProtection="1">
      <alignment horizontal="center" vertical="center"/>
      <protection locked="0"/>
    </xf>
    <xf numFmtId="164" fontId="16" fillId="24" borderId="38" xfId="0" applyNumberFormat="1" applyFont="1" applyFill="1" applyBorder="1" applyAlignment="1" applyProtection="1">
      <alignment horizontal="center" vertical="center"/>
      <protection locked="0"/>
    </xf>
    <xf numFmtId="164" fontId="16" fillId="24" borderId="71" xfId="0" applyNumberFormat="1" applyFont="1" applyFill="1" applyBorder="1" applyAlignment="1" applyProtection="1">
      <alignment horizontal="center" vertical="center"/>
      <protection locked="0"/>
    </xf>
    <xf numFmtId="2" fontId="16" fillId="24" borderId="70" xfId="0" applyNumberFormat="1" applyFont="1" applyFill="1" applyBorder="1" applyAlignment="1" applyProtection="1">
      <alignment horizontal="center" vertical="center"/>
      <protection locked="0"/>
    </xf>
    <xf numFmtId="2" fontId="16" fillId="24" borderId="68" xfId="0" applyNumberFormat="1" applyFont="1" applyFill="1" applyBorder="1" applyAlignment="1" applyProtection="1">
      <alignment horizontal="center" vertical="center"/>
      <protection locked="0"/>
    </xf>
    <xf numFmtId="2" fontId="16" fillId="24" borderId="75" xfId="0" applyNumberFormat="1" applyFont="1" applyFill="1" applyBorder="1" applyAlignment="1" applyProtection="1">
      <alignment horizontal="center" vertical="center"/>
      <protection locked="0"/>
    </xf>
    <xf numFmtId="1" fontId="16" fillId="24" borderId="27" xfId="0" applyNumberFormat="1" applyFont="1" applyFill="1" applyBorder="1" applyAlignment="1" applyProtection="1">
      <alignment horizontal="center" vertical="center"/>
      <protection locked="0"/>
    </xf>
    <xf numFmtId="1" fontId="16" fillId="24" borderId="29" xfId="0" applyNumberFormat="1" applyFont="1" applyFill="1" applyBorder="1" applyAlignment="1" applyProtection="1">
      <alignment horizontal="center" vertical="center"/>
      <protection locked="0"/>
    </xf>
    <xf numFmtId="1" fontId="16" fillId="24" borderId="74" xfId="0" applyNumberFormat="1" applyFont="1" applyFill="1" applyBorder="1" applyAlignment="1" applyProtection="1">
      <alignment horizontal="center" vertical="center"/>
      <protection locked="0"/>
    </xf>
    <xf numFmtId="14" fontId="16" fillId="19" borderId="40" xfId="0" applyNumberFormat="1" applyFont="1" applyFill="1" applyBorder="1" applyAlignment="1">
      <alignment horizontal="center" vertical="center" wrapText="1"/>
    </xf>
    <xf numFmtId="14" fontId="16" fillId="19" borderId="42" xfId="0" applyNumberFormat="1" applyFont="1" applyFill="1" applyBorder="1" applyAlignment="1">
      <alignment horizontal="center" vertical="center" wrapText="1"/>
    </xf>
    <xf numFmtId="14" fontId="16" fillId="19" borderId="28" xfId="0" applyNumberFormat="1" applyFont="1" applyFill="1" applyBorder="1" applyAlignment="1">
      <alignment horizontal="center" vertical="center" wrapText="1"/>
    </xf>
    <xf numFmtId="14" fontId="16" fillId="19" borderId="29" xfId="0" applyNumberFormat="1" applyFont="1" applyFill="1" applyBorder="1" applyAlignment="1">
      <alignment horizontal="center" vertical="center" wrapText="1"/>
    </xf>
    <xf numFmtId="14" fontId="16" fillId="19" borderId="58" xfId="0" applyNumberFormat="1" applyFont="1" applyFill="1" applyBorder="1" applyAlignment="1">
      <alignment horizontal="center" vertical="center" wrapText="1"/>
    </xf>
    <xf numFmtId="14" fontId="16" fillId="19" borderId="34" xfId="0" applyNumberFormat="1" applyFont="1" applyFill="1" applyBorder="1" applyAlignment="1">
      <alignment horizontal="center" vertical="center" wrapText="1"/>
    </xf>
    <xf numFmtId="14" fontId="16" fillId="24" borderId="26" xfId="0" applyNumberFormat="1" applyFont="1" applyFill="1" applyBorder="1" applyAlignment="1" applyProtection="1">
      <alignment horizontal="center" vertical="center"/>
      <protection locked="0"/>
    </xf>
    <xf numFmtId="14" fontId="16" fillId="24" borderId="27" xfId="0" applyNumberFormat="1" applyFont="1" applyFill="1" applyBorder="1" applyAlignment="1" applyProtection="1">
      <alignment horizontal="center" vertical="center"/>
      <protection locked="0"/>
    </xf>
    <xf numFmtId="14" fontId="16" fillId="24" borderId="28" xfId="0" applyNumberFormat="1" applyFont="1" applyFill="1" applyBorder="1" applyAlignment="1" applyProtection="1">
      <alignment horizontal="center" vertical="center"/>
      <protection locked="0"/>
    </xf>
    <xf numFmtId="14" fontId="16" fillId="24" borderId="29" xfId="0" applyNumberFormat="1" applyFont="1" applyFill="1" applyBorder="1" applyAlignment="1" applyProtection="1">
      <alignment horizontal="center" vertical="center"/>
      <protection locked="0"/>
    </xf>
    <xf numFmtId="14" fontId="16" fillId="24" borderId="72" xfId="0" applyNumberFormat="1" applyFont="1" applyFill="1" applyBorder="1" applyAlignment="1" applyProtection="1">
      <alignment horizontal="center" vertical="center"/>
      <protection locked="0"/>
    </xf>
    <xf numFmtId="14" fontId="16" fillId="24" borderId="74" xfId="0" applyNumberFormat="1" applyFont="1" applyFill="1" applyBorder="1" applyAlignment="1" applyProtection="1">
      <alignment horizontal="center" vertical="center"/>
      <protection locked="0"/>
    </xf>
    <xf numFmtId="14" fontId="16" fillId="19" borderId="56" xfId="0" applyNumberFormat="1" applyFont="1" applyFill="1" applyBorder="1" applyAlignment="1">
      <alignment horizontal="center" vertical="center" wrapText="1"/>
    </xf>
    <xf numFmtId="14" fontId="16" fillId="19" borderId="38" xfId="0" applyNumberFormat="1" applyFont="1" applyFill="1" applyBorder="1" applyAlignment="1">
      <alignment horizontal="center" vertical="center" wrapText="1"/>
    </xf>
    <xf numFmtId="14" fontId="16" fillId="19" borderId="57" xfId="0" applyNumberFormat="1" applyFont="1" applyFill="1" applyBorder="1" applyAlignment="1">
      <alignment horizontal="center" vertical="center" wrapText="1"/>
    </xf>
    <xf numFmtId="14" fontId="16" fillId="24" borderId="11" xfId="0" applyNumberFormat="1" applyFont="1" applyFill="1" applyBorder="1" applyAlignment="1" applyProtection="1">
      <alignment horizontal="center" vertical="center"/>
      <protection locked="0"/>
    </xf>
    <xf numFmtId="14" fontId="16" fillId="24" borderId="38" xfId="0" applyNumberFormat="1" applyFont="1" applyFill="1" applyBorder="1" applyAlignment="1" applyProtection="1">
      <alignment horizontal="center" vertical="center"/>
      <protection locked="0"/>
    </xf>
    <xf numFmtId="14" fontId="16" fillId="24" borderId="71" xfId="0" applyNumberFormat="1" applyFont="1" applyFill="1" applyBorder="1" applyAlignment="1" applyProtection="1">
      <alignment horizontal="center" vertical="center"/>
      <protection locked="0"/>
    </xf>
    <xf numFmtId="164" fontId="16" fillId="14" borderId="149" xfId="0" applyNumberFormat="1" applyFont="1" applyFill="1" applyBorder="1" applyAlignment="1">
      <alignment horizontal="center" vertical="center" wrapText="1"/>
    </xf>
    <xf numFmtId="164" fontId="16" fillId="14" borderId="167" xfId="0" applyNumberFormat="1" applyFont="1" applyFill="1" applyBorder="1" applyAlignment="1">
      <alignment horizontal="center" vertical="center" wrapText="1"/>
    </xf>
    <xf numFmtId="49" fontId="16" fillId="19" borderId="36" xfId="0" applyNumberFormat="1" applyFont="1" applyFill="1" applyBorder="1" applyAlignment="1">
      <alignment horizontal="center" vertical="center" wrapText="1"/>
    </xf>
    <xf numFmtId="49" fontId="16" fillId="19" borderId="148" xfId="0" applyNumberFormat="1" applyFont="1" applyFill="1" applyBorder="1" applyAlignment="1">
      <alignment horizontal="center" vertical="center" wrapText="1"/>
    </xf>
    <xf numFmtId="49" fontId="16" fillId="19" borderId="147" xfId="0" applyNumberFormat="1" applyFont="1" applyFill="1" applyBorder="1" applyAlignment="1">
      <alignment horizontal="center" vertical="center" wrapText="1"/>
    </xf>
    <xf numFmtId="49" fontId="16" fillId="19" borderId="30" xfId="0" applyNumberFormat="1" applyFont="1" applyFill="1" applyBorder="1" applyAlignment="1">
      <alignment horizontal="center" vertical="center" wrapText="1"/>
    </xf>
    <xf numFmtId="49" fontId="16" fillId="19" borderId="204" xfId="0" applyNumberFormat="1" applyFont="1" applyFill="1" applyBorder="1" applyAlignment="1">
      <alignment horizontal="center" vertical="center" wrapText="1"/>
    </xf>
    <xf numFmtId="49" fontId="16" fillId="19" borderId="150" xfId="0" applyNumberFormat="1" applyFont="1" applyFill="1" applyBorder="1" applyAlignment="1">
      <alignment horizontal="center" vertical="center" wrapText="1"/>
    </xf>
    <xf numFmtId="0" fontId="16" fillId="24" borderId="30" xfId="0" applyFont="1" applyFill="1" applyBorder="1" applyAlignment="1" applyProtection="1">
      <alignment horizontal="center" vertical="center" wrapText="1"/>
      <protection locked="0"/>
    </xf>
    <xf numFmtId="0" fontId="16" fillId="24" borderId="204" xfId="0" applyFont="1" applyFill="1" applyBorder="1" applyAlignment="1" applyProtection="1">
      <alignment horizontal="center" vertical="center" wrapText="1"/>
      <protection locked="0"/>
    </xf>
    <xf numFmtId="0" fontId="16" fillId="24" borderId="150" xfId="0" applyFont="1" applyFill="1" applyBorder="1" applyAlignment="1" applyProtection="1">
      <alignment horizontal="center" vertical="center" wrapText="1"/>
      <protection locked="0"/>
    </xf>
    <xf numFmtId="0" fontId="16" fillId="24" borderId="205" xfId="0" applyFont="1" applyFill="1" applyBorder="1" applyAlignment="1" applyProtection="1">
      <alignment horizontal="center" vertical="center" wrapText="1"/>
      <protection locked="0"/>
    </xf>
    <xf numFmtId="0" fontId="16" fillId="24" borderId="206" xfId="0" applyFont="1" applyFill="1" applyBorder="1" applyAlignment="1" applyProtection="1">
      <alignment horizontal="center" vertical="center" wrapText="1"/>
      <protection locked="0"/>
    </xf>
    <xf numFmtId="0" fontId="16" fillId="24" borderId="207" xfId="0" applyFont="1" applyFill="1" applyBorder="1" applyAlignment="1" applyProtection="1">
      <alignment horizontal="center" vertical="center" wrapText="1"/>
      <protection locked="0"/>
    </xf>
    <xf numFmtId="0" fontId="31" fillId="21" borderId="3" xfId="0" applyFont="1" applyFill="1" applyBorder="1" applyAlignment="1">
      <alignment horizontal="center" vertical="center"/>
    </xf>
    <xf numFmtId="0" fontId="31" fillId="21" borderId="0" xfId="0" applyFont="1" applyFill="1" applyAlignment="1">
      <alignment horizontal="center" vertical="center"/>
    </xf>
    <xf numFmtId="0" fontId="31" fillId="21" borderId="48" xfId="0" applyFont="1" applyFill="1" applyBorder="1" applyAlignment="1">
      <alignment horizontal="center" vertical="center"/>
    </xf>
    <xf numFmtId="0" fontId="31" fillId="21" borderId="46" xfId="0" applyFont="1" applyFill="1" applyBorder="1" applyAlignment="1">
      <alignment horizontal="center" vertical="center"/>
    </xf>
    <xf numFmtId="0" fontId="31" fillId="21" borderId="43" xfId="0" applyFont="1" applyFill="1" applyBorder="1" applyAlignment="1">
      <alignment horizontal="center" vertical="center"/>
    </xf>
    <xf numFmtId="0" fontId="31" fillId="21" borderId="47" xfId="0" applyFont="1" applyFill="1" applyBorder="1" applyAlignment="1">
      <alignment horizontal="center" vertical="center"/>
    </xf>
    <xf numFmtId="0" fontId="41" fillId="27" borderId="49" xfId="0" applyFont="1" applyFill="1" applyBorder="1" applyAlignment="1">
      <alignment horizontal="center" vertical="center" wrapText="1"/>
    </xf>
    <xf numFmtId="0" fontId="41" fillId="27" borderId="41" xfId="0" applyFont="1" applyFill="1" applyBorder="1" applyAlignment="1">
      <alignment horizontal="center" vertical="center" wrapText="1"/>
    </xf>
    <xf numFmtId="0" fontId="41" fillId="27" borderId="50" xfId="0" applyFont="1" applyFill="1" applyBorder="1" applyAlignment="1">
      <alignment horizontal="center" vertical="center" wrapText="1"/>
    </xf>
    <xf numFmtId="0" fontId="41" fillId="27" borderId="46" xfId="0" applyFont="1" applyFill="1" applyBorder="1" applyAlignment="1">
      <alignment horizontal="center" vertical="center" wrapText="1"/>
    </xf>
    <xf numFmtId="0" fontId="41" fillId="27" borderId="43" xfId="0" applyFont="1" applyFill="1" applyBorder="1" applyAlignment="1">
      <alignment horizontal="center" vertical="center" wrapText="1"/>
    </xf>
    <xf numFmtId="0" fontId="41" fillId="27" borderId="47" xfId="0" applyFont="1" applyFill="1" applyBorder="1" applyAlignment="1">
      <alignment horizontal="center" vertical="center" wrapText="1"/>
    </xf>
    <xf numFmtId="0" fontId="16" fillId="2" borderId="1" xfId="0" applyFont="1" applyFill="1" applyBorder="1" applyAlignment="1">
      <alignment horizontal="center" vertical="center"/>
    </xf>
    <xf numFmtId="0" fontId="42" fillId="2" borderId="16" xfId="0" applyFont="1" applyFill="1" applyBorder="1" applyAlignment="1">
      <alignment horizontal="center" vertical="center"/>
    </xf>
    <xf numFmtId="0" fontId="42" fillId="2" borderId="2" xfId="0" applyFont="1" applyFill="1" applyBorder="1" applyAlignment="1">
      <alignment horizontal="center" vertical="center"/>
    </xf>
    <xf numFmtId="0" fontId="16" fillId="14" borderId="1" xfId="0" applyFont="1" applyFill="1" applyBorder="1" applyAlignment="1">
      <alignment horizontal="center" vertical="center"/>
    </xf>
    <xf numFmtId="0" fontId="16" fillId="14" borderId="16" xfId="0" applyFont="1" applyFill="1" applyBorder="1" applyAlignment="1">
      <alignment horizontal="center" vertical="center"/>
    </xf>
    <xf numFmtId="0" fontId="16" fillId="14" borderId="2" xfId="0" applyFont="1" applyFill="1" applyBorder="1" applyAlignment="1">
      <alignment horizontal="center" vertical="center"/>
    </xf>
    <xf numFmtId="164" fontId="31" fillId="28" borderId="23" xfId="0" applyNumberFormat="1" applyFont="1" applyFill="1" applyBorder="1" applyAlignment="1">
      <alignment horizontal="center" vertical="center"/>
    </xf>
    <xf numFmtId="164" fontId="31" fillId="28" borderId="25" xfId="0" applyNumberFormat="1" applyFont="1" applyFill="1" applyBorder="1" applyAlignment="1">
      <alignment horizontal="center" vertical="center"/>
    </xf>
    <xf numFmtId="0" fontId="31" fillId="23" borderId="1" xfId="0" applyFont="1" applyFill="1" applyBorder="1" applyAlignment="1">
      <alignment horizontal="center" vertical="center"/>
    </xf>
    <xf numFmtId="0" fontId="31" fillId="23" borderId="16" xfId="0" applyFont="1" applyFill="1" applyBorder="1" applyAlignment="1">
      <alignment horizontal="center" vertical="center"/>
    </xf>
    <xf numFmtId="0" fontId="31" fillId="23" borderId="2" xfId="0" applyFont="1" applyFill="1" applyBorder="1" applyAlignment="1">
      <alignment horizontal="center" vertical="center"/>
    </xf>
    <xf numFmtId="0" fontId="16" fillId="2" borderId="46" xfId="0" applyFont="1" applyFill="1" applyBorder="1" applyAlignment="1">
      <alignment horizontal="center" vertical="center" wrapText="1"/>
    </xf>
    <xf numFmtId="0" fontId="16" fillId="2" borderId="47" xfId="0" applyFont="1" applyFill="1" applyBorder="1" applyAlignment="1">
      <alignment horizontal="center" vertical="center" wrapText="1"/>
    </xf>
    <xf numFmtId="49" fontId="16" fillId="2" borderId="46"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xf>
    <xf numFmtId="2" fontId="16" fillId="3" borderId="1" xfId="0" applyNumberFormat="1" applyFont="1" applyFill="1" applyBorder="1" applyAlignment="1">
      <alignment horizontal="center" vertical="center"/>
    </xf>
    <xf numFmtId="2" fontId="16" fillId="3" borderId="16" xfId="0" applyNumberFormat="1" applyFont="1" applyFill="1" applyBorder="1" applyAlignment="1">
      <alignment horizontal="center" vertical="center"/>
    </xf>
    <xf numFmtId="2" fontId="16" fillId="3" borderId="2" xfId="0" applyNumberFormat="1" applyFont="1" applyFill="1" applyBorder="1" applyAlignment="1">
      <alignment horizontal="center" vertical="center"/>
    </xf>
    <xf numFmtId="10" fontId="16" fillId="20" borderId="89" xfId="0" applyNumberFormat="1" applyFont="1" applyFill="1" applyBorder="1" applyAlignment="1">
      <alignment horizontal="center" vertical="center"/>
    </xf>
    <xf numFmtId="10" fontId="16" fillId="20" borderId="47"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1" fontId="16" fillId="3" borderId="16" xfId="0" applyNumberFormat="1" applyFont="1" applyFill="1" applyBorder="1" applyAlignment="1">
      <alignment horizontal="center" vertical="center"/>
    </xf>
    <xf numFmtId="1" fontId="16" fillId="3" borderId="2" xfId="0" applyNumberFormat="1" applyFont="1" applyFill="1" applyBorder="1" applyAlignment="1">
      <alignment horizontal="center" vertical="center"/>
    </xf>
    <xf numFmtId="164" fontId="31" fillId="20" borderId="95" xfId="0" applyNumberFormat="1" applyFont="1" applyFill="1" applyBorder="1" applyAlignment="1">
      <alignment horizontal="center" vertical="center"/>
    </xf>
    <xf numFmtId="164" fontId="31" fillId="20" borderId="24" xfId="0" applyNumberFormat="1" applyFont="1" applyFill="1" applyBorder="1" applyAlignment="1">
      <alignment horizontal="center" vertical="center"/>
    </xf>
    <xf numFmtId="164" fontId="31" fillId="20" borderId="53" xfId="0" applyNumberFormat="1" applyFont="1" applyFill="1" applyBorder="1" applyAlignment="1">
      <alignment horizontal="center" vertical="center"/>
    </xf>
    <xf numFmtId="164" fontId="16" fillId="56" borderId="23" xfId="0" applyNumberFormat="1" applyFont="1" applyFill="1" applyBorder="1" applyAlignment="1">
      <alignment horizontal="center" vertical="center"/>
    </xf>
    <xf numFmtId="164" fontId="16" fillId="56" borderId="53" xfId="0" applyNumberFormat="1" applyFont="1" applyFill="1" applyBorder="1" applyAlignment="1">
      <alignment horizontal="center" vertical="center"/>
    </xf>
    <xf numFmtId="164" fontId="16" fillId="55" borderId="23" xfId="0" applyNumberFormat="1" applyFont="1" applyFill="1" applyBorder="1" applyAlignment="1">
      <alignment horizontal="center" vertical="center"/>
    </xf>
    <xf numFmtId="164" fontId="16" fillId="55" borderId="25" xfId="0" applyNumberFormat="1" applyFont="1" applyFill="1" applyBorder="1" applyAlignment="1">
      <alignment horizontal="center" vertical="center"/>
    </xf>
    <xf numFmtId="164" fontId="12" fillId="62" borderId="95" xfId="0" applyNumberFormat="1" applyFont="1" applyFill="1" applyBorder="1" applyAlignment="1">
      <alignment horizontal="center" vertical="center"/>
    </xf>
    <xf numFmtId="164" fontId="12" fillId="62" borderId="53" xfId="0" applyNumberFormat="1" applyFont="1" applyFill="1" applyBorder="1" applyAlignment="1">
      <alignment horizontal="center" vertical="center"/>
    </xf>
    <xf numFmtId="164" fontId="16" fillId="15" borderId="17" xfId="0" applyNumberFormat="1" applyFont="1" applyFill="1" applyBorder="1" applyAlignment="1">
      <alignment horizontal="center" vertical="center" wrapText="1"/>
    </xf>
    <xf numFmtId="164" fontId="16" fillId="15" borderId="152" xfId="0" applyNumberFormat="1" applyFont="1" applyFill="1" applyBorder="1" applyAlignment="1">
      <alignment horizontal="center" vertical="center" wrapText="1"/>
    </xf>
    <xf numFmtId="164" fontId="31" fillId="19" borderId="1" xfId="0" applyNumberFormat="1" applyFont="1" applyFill="1" applyBorder="1" applyAlignment="1">
      <alignment horizontal="center" vertical="center"/>
    </xf>
    <xf numFmtId="164" fontId="31" fillId="19" borderId="2" xfId="0" applyNumberFormat="1" applyFont="1" applyFill="1" applyBorder="1" applyAlignment="1">
      <alignment horizontal="center" vertical="center"/>
    </xf>
    <xf numFmtId="164" fontId="31" fillId="69" borderId="49" xfId="0" applyNumberFormat="1" applyFont="1" applyFill="1" applyBorder="1" applyAlignment="1">
      <alignment horizontal="center" vertical="center" wrapText="1"/>
    </xf>
    <xf numFmtId="164" fontId="31" fillId="69" borderId="50" xfId="0" applyNumberFormat="1" applyFont="1" applyFill="1" applyBorder="1" applyAlignment="1">
      <alignment horizontal="center" vertical="center" wrapText="1"/>
    </xf>
    <xf numFmtId="0" fontId="31" fillId="69" borderId="46" xfId="0" applyFont="1" applyFill="1" applyBorder="1" applyAlignment="1">
      <alignment horizontal="center" vertical="center"/>
    </xf>
    <xf numFmtId="0" fontId="31" fillId="69" borderId="47" xfId="0" applyFont="1" applyFill="1" applyBorder="1" applyAlignment="1">
      <alignment horizontal="center" vertical="center"/>
    </xf>
    <xf numFmtId="164" fontId="31" fillId="48" borderId="49" xfId="0" applyNumberFormat="1" applyFont="1" applyFill="1" applyBorder="1" applyAlignment="1">
      <alignment horizontal="center" vertical="center" wrapText="1"/>
    </xf>
    <xf numFmtId="164" fontId="31" fillId="48" borderId="50" xfId="0" applyNumberFormat="1" applyFont="1" applyFill="1" applyBorder="1" applyAlignment="1">
      <alignment horizontal="center" vertical="center" wrapText="1"/>
    </xf>
    <xf numFmtId="0" fontId="31" fillId="48" borderId="46" xfId="0" applyFont="1" applyFill="1" applyBorder="1" applyAlignment="1">
      <alignment horizontal="center" vertical="center"/>
    </xf>
    <xf numFmtId="0" fontId="31" fillId="48" borderId="47" xfId="0" applyFont="1" applyFill="1" applyBorder="1" applyAlignment="1">
      <alignment horizontal="center" vertical="center"/>
    </xf>
    <xf numFmtId="0" fontId="16" fillId="68" borderId="36" xfId="0" applyFont="1" applyFill="1" applyBorder="1" applyAlignment="1">
      <alignment horizontal="center" vertical="center" wrapText="1"/>
    </xf>
    <xf numFmtId="0" fontId="16" fillId="68" borderId="147" xfId="0" applyFont="1" applyFill="1" applyBorder="1" applyAlignment="1">
      <alignment horizontal="center" vertical="center" wrapText="1"/>
    </xf>
    <xf numFmtId="164" fontId="50" fillId="55" borderId="1" xfId="0" applyNumberFormat="1" applyFont="1" applyFill="1" applyBorder="1" applyAlignment="1">
      <alignment horizontal="center" vertical="center"/>
    </xf>
    <xf numFmtId="164" fontId="50" fillId="55" borderId="208" xfId="0" applyNumberFormat="1" applyFont="1" applyFill="1" applyBorder="1" applyAlignment="1">
      <alignment horizontal="center" vertical="center"/>
    </xf>
    <xf numFmtId="164" fontId="50" fillId="55" borderId="211" xfId="0" applyNumberFormat="1" applyFont="1" applyFill="1" applyBorder="1" applyAlignment="1">
      <alignment horizontal="center" vertical="center"/>
    </xf>
    <xf numFmtId="164" fontId="50" fillId="55" borderId="2" xfId="0" applyNumberFormat="1" applyFont="1" applyFill="1" applyBorder="1" applyAlignment="1">
      <alignment horizontal="center" vertical="center"/>
    </xf>
    <xf numFmtId="0" fontId="19" fillId="58" borderId="5" xfId="0" applyFont="1" applyFill="1" applyBorder="1" applyAlignment="1">
      <alignment horizontal="center" vertical="center" wrapText="1"/>
    </xf>
    <xf numFmtId="0" fontId="19" fillId="58" borderId="8" xfId="0" applyFont="1" applyFill="1" applyBorder="1" applyAlignment="1">
      <alignment horizontal="center" vertical="center" wrapText="1"/>
    </xf>
    <xf numFmtId="0" fontId="19" fillId="34" borderId="136" xfId="0" applyFont="1" applyFill="1" applyBorder="1" applyAlignment="1">
      <alignment horizontal="center" vertical="center" wrapText="1"/>
    </xf>
    <xf numFmtId="0" fontId="19" fillId="34" borderId="137" xfId="0" applyFont="1" applyFill="1" applyBorder="1" applyAlignment="1">
      <alignment horizontal="center" vertical="center" wrapText="1"/>
    </xf>
    <xf numFmtId="0" fontId="19" fillId="34" borderId="138" xfId="0" applyFont="1" applyFill="1" applyBorder="1" applyAlignment="1">
      <alignment horizontal="center" vertical="center" wrapText="1"/>
    </xf>
    <xf numFmtId="0" fontId="19" fillId="34" borderId="139" xfId="0" applyFont="1" applyFill="1" applyBorder="1" applyAlignment="1">
      <alignment horizontal="center" vertical="center" wrapText="1"/>
    </xf>
    <xf numFmtId="0" fontId="19" fillId="34" borderId="123" xfId="0" applyFont="1" applyFill="1" applyBorder="1" applyAlignment="1">
      <alignment horizontal="center" vertical="center" wrapText="1"/>
    </xf>
    <xf numFmtId="0" fontId="19" fillId="34" borderId="140" xfId="0" applyFont="1" applyFill="1" applyBorder="1" applyAlignment="1">
      <alignment horizontal="center" vertical="center" wrapText="1"/>
    </xf>
    <xf numFmtId="0" fontId="19" fillId="58" borderId="78" xfId="0" applyFont="1" applyFill="1" applyBorder="1" applyAlignment="1">
      <alignment horizontal="center" vertical="center" wrapText="1"/>
    </xf>
    <xf numFmtId="0" fontId="19" fillId="58" borderId="85" xfId="0" applyFont="1" applyFill="1" applyBorder="1" applyAlignment="1">
      <alignment horizontal="center" vertical="center" wrapText="1"/>
    </xf>
    <xf numFmtId="49" fontId="19" fillId="45" borderId="49" xfId="0" applyNumberFormat="1" applyFont="1" applyFill="1" applyBorder="1" applyAlignment="1">
      <alignment horizontal="center" vertical="center" wrapText="1"/>
    </xf>
    <xf numFmtId="49" fontId="19" fillId="45" borderId="46" xfId="0" applyNumberFormat="1" applyFont="1" applyFill="1" applyBorder="1" applyAlignment="1">
      <alignment horizontal="center" vertical="center" wrapText="1"/>
    </xf>
    <xf numFmtId="49" fontId="19" fillId="35" borderId="4" xfId="0" applyNumberFormat="1" applyFont="1" applyFill="1" applyBorder="1" applyAlignment="1">
      <alignment horizontal="center" vertical="center" wrapText="1"/>
    </xf>
    <xf numFmtId="49" fontId="19" fillId="35" borderId="7" xfId="0" applyNumberFormat="1" applyFont="1" applyFill="1" applyBorder="1" applyAlignment="1">
      <alignment horizontal="center" vertical="center" wrapText="1"/>
    </xf>
    <xf numFmtId="0" fontId="19" fillId="35" borderId="5"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58" borderId="6" xfId="0" applyFont="1" applyFill="1" applyBorder="1" applyAlignment="1">
      <alignment horizontal="center" vertical="center" wrapText="1"/>
    </xf>
    <xf numFmtId="0" fontId="19" fillId="58" borderId="9" xfId="0" applyFont="1" applyFill="1" applyBorder="1" applyAlignment="1">
      <alignment horizontal="center" vertical="center" wrapText="1"/>
    </xf>
    <xf numFmtId="0" fontId="26" fillId="50" borderId="1" xfId="0" applyFont="1" applyFill="1" applyBorder="1" applyAlignment="1">
      <alignment horizontal="center" vertical="center"/>
    </xf>
    <xf numFmtId="0" fontId="26" fillId="50" borderId="16" xfId="0" applyFont="1" applyFill="1" applyBorder="1" applyAlignment="1">
      <alignment horizontal="center" vertical="center"/>
    </xf>
    <xf numFmtId="0" fontId="26" fillId="50" borderId="2" xfId="0" applyFont="1" applyFill="1" applyBorder="1" applyAlignment="1">
      <alignment horizontal="center" vertical="center"/>
    </xf>
    <xf numFmtId="0" fontId="26" fillId="49" borderId="46" xfId="0" applyFont="1" applyFill="1" applyBorder="1" applyAlignment="1">
      <alignment horizontal="center" vertical="center"/>
    </xf>
    <xf numFmtId="0" fontId="26" fillId="49" borderId="43" xfId="0" applyFont="1" applyFill="1" applyBorder="1" applyAlignment="1">
      <alignment horizontal="center" vertical="center"/>
    </xf>
    <xf numFmtId="0" fontId="26" fillId="49" borderId="47" xfId="0" applyFont="1" applyFill="1" applyBorder="1" applyAlignment="1">
      <alignment horizontal="center" vertical="center"/>
    </xf>
    <xf numFmtId="0" fontId="21" fillId="53" borderId="0" xfId="0" applyFont="1" applyFill="1" applyAlignment="1">
      <alignment horizontal="left" vertical="top" wrapText="1"/>
    </xf>
    <xf numFmtId="49" fontId="19" fillId="51" borderId="169" xfId="0" applyNumberFormat="1" applyFont="1" applyFill="1" applyBorder="1" applyAlignment="1">
      <alignment horizontal="center" vertical="center" wrapText="1"/>
    </xf>
    <xf numFmtId="49" fontId="19" fillId="51" borderId="50" xfId="0" applyNumberFormat="1" applyFont="1" applyFill="1" applyBorder="1" applyAlignment="1">
      <alignment horizontal="center" vertical="center" wrapText="1"/>
    </xf>
    <xf numFmtId="164" fontId="27" fillId="52" borderId="185" xfId="0" applyNumberFormat="1" applyFont="1" applyFill="1" applyBorder="1" applyAlignment="1" applyProtection="1">
      <alignment horizontal="center" vertical="center"/>
      <protection locked="0"/>
    </xf>
    <xf numFmtId="164" fontId="27" fillId="52" borderId="186" xfId="0" applyNumberFormat="1" applyFont="1" applyFill="1" applyBorder="1" applyAlignment="1" applyProtection="1">
      <alignment horizontal="center" vertical="center"/>
      <protection locked="0"/>
    </xf>
    <xf numFmtId="0" fontId="19" fillId="31" borderId="169" xfId="0" applyFont="1" applyFill="1" applyBorder="1" applyAlignment="1">
      <alignment horizontal="center" vertical="center" wrapText="1"/>
    </xf>
    <xf numFmtId="0" fontId="19" fillId="31" borderId="170" xfId="0" applyFont="1" applyFill="1" applyBorder="1" applyAlignment="1">
      <alignment horizontal="center" vertical="center" wrapText="1"/>
    </xf>
    <xf numFmtId="164" fontId="27" fillId="30" borderId="185" xfId="0" applyNumberFormat="1" applyFont="1" applyFill="1" applyBorder="1" applyAlignment="1" applyProtection="1">
      <alignment horizontal="center" vertical="center"/>
      <protection locked="0"/>
    </xf>
    <xf numFmtId="164" fontId="27" fillId="30" borderId="187" xfId="0" applyNumberFormat="1" applyFont="1" applyFill="1" applyBorder="1" applyAlignment="1" applyProtection="1">
      <alignment horizontal="center" vertical="center"/>
      <protection locked="0"/>
    </xf>
    <xf numFmtId="0" fontId="23" fillId="0" borderId="181" xfId="0" applyFont="1" applyBorder="1" applyAlignment="1" applyProtection="1">
      <alignment horizontal="center" vertical="center" wrapText="1"/>
      <protection locked="0"/>
    </xf>
    <xf numFmtId="0" fontId="23" fillId="63" borderId="49" xfId="0" applyFont="1" applyFill="1" applyBorder="1" applyAlignment="1">
      <alignment horizontal="center" vertical="center" wrapText="1"/>
    </xf>
    <xf numFmtId="0" fontId="23" fillId="63" borderId="41" xfId="0" applyFont="1" applyFill="1" applyBorder="1" applyAlignment="1">
      <alignment horizontal="center" vertical="center" wrapText="1"/>
    </xf>
    <xf numFmtId="0" fontId="23" fillId="63" borderId="50" xfId="0" applyFont="1" applyFill="1" applyBorder="1" applyAlignment="1">
      <alignment horizontal="center" vertical="center" wrapText="1"/>
    </xf>
    <xf numFmtId="0" fontId="23" fillId="63" borderId="3" xfId="0" applyFont="1" applyFill="1" applyBorder="1" applyAlignment="1">
      <alignment horizontal="center" vertical="center" wrapText="1"/>
    </xf>
    <xf numFmtId="0" fontId="23" fillId="63" borderId="0" xfId="0" applyFont="1" applyFill="1" applyAlignment="1">
      <alignment horizontal="center" vertical="center" wrapText="1"/>
    </xf>
    <xf numFmtId="0" fontId="23" fillId="63" borderId="48" xfId="0" applyFont="1" applyFill="1" applyBorder="1" applyAlignment="1">
      <alignment horizontal="center" vertical="center" wrapText="1"/>
    </xf>
    <xf numFmtId="49" fontId="4" fillId="48" borderId="0" xfId="0" applyNumberFormat="1" applyFont="1" applyFill="1" applyAlignment="1">
      <alignment horizontal="center" vertical="center"/>
    </xf>
    <xf numFmtId="0" fontId="27" fillId="0" borderId="105"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9" fontId="12" fillId="19" borderId="1" xfId="0" applyNumberFormat="1" applyFont="1" applyFill="1" applyBorder="1" applyAlignment="1">
      <alignment horizontal="center" vertical="center" wrapText="1"/>
    </xf>
    <xf numFmtId="49" fontId="12" fillId="19" borderId="16" xfId="0" applyNumberFormat="1" applyFont="1" applyFill="1" applyBorder="1" applyAlignment="1">
      <alignment horizontal="center" vertical="center" wrapText="1"/>
    </xf>
    <xf numFmtId="49" fontId="12" fillId="19" borderId="2" xfId="0" applyNumberFormat="1" applyFont="1" applyFill="1" applyBorder="1" applyAlignment="1">
      <alignment horizontal="center" vertical="center" wrapText="1"/>
    </xf>
    <xf numFmtId="0" fontId="19" fillId="32" borderId="1" xfId="0" applyFont="1" applyFill="1" applyBorder="1" applyAlignment="1">
      <alignment horizontal="center" vertical="center"/>
    </xf>
    <xf numFmtId="0" fontId="19" fillId="32" borderId="16" xfId="0" applyFont="1" applyFill="1" applyBorder="1" applyAlignment="1">
      <alignment horizontal="center" vertical="center"/>
    </xf>
    <xf numFmtId="0" fontId="19" fillId="32" borderId="176" xfId="0" applyFont="1" applyFill="1" applyBorder="1" applyAlignment="1">
      <alignment horizontal="center" vertical="center"/>
    </xf>
    <xf numFmtId="0" fontId="26" fillId="50" borderId="172" xfId="0" applyFont="1" applyFill="1" applyBorder="1" applyAlignment="1">
      <alignment horizontal="center" vertical="center"/>
    </xf>
    <xf numFmtId="0" fontId="26" fillId="50" borderId="173" xfId="0" applyFont="1" applyFill="1" applyBorder="1" applyAlignment="1">
      <alignment horizontal="center" vertical="center"/>
    </xf>
    <xf numFmtId="0" fontId="26" fillId="50" borderId="174" xfId="0" applyFont="1" applyFill="1" applyBorder="1" applyAlignment="1">
      <alignment horizontal="center" vertical="center"/>
    </xf>
    <xf numFmtId="0" fontId="4" fillId="48" borderId="1" xfId="0" applyFont="1" applyFill="1" applyBorder="1" applyAlignment="1">
      <alignment horizontal="center" vertical="center"/>
    </xf>
    <xf numFmtId="0" fontId="4" fillId="48" borderId="16" xfId="0" applyFont="1" applyFill="1" applyBorder="1" applyAlignment="1">
      <alignment horizontal="center" vertical="center"/>
    </xf>
    <xf numFmtId="0" fontId="4" fillId="48" borderId="2" xfId="0" applyFont="1" applyFill="1" applyBorder="1" applyAlignment="1">
      <alignment horizontal="center" vertical="center"/>
    </xf>
    <xf numFmtId="0" fontId="19" fillId="2" borderId="134" xfId="0" applyFont="1" applyFill="1" applyBorder="1" applyAlignment="1">
      <alignment horizontal="center" vertical="center" wrapText="1"/>
    </xf>
    <xf numFmtId="0" fontId="19" fillId="20" borderId="78" xfId="0" applyFont="1" applyFill="1" applyBorder="1" applyAlignment="1">
      <alignment horizontal="center" vertical="center" wrapText="1"/>
    </xf>
    <xf numFmtId="0" fontId="19" fillId="20" borderId="134" xfId="0" applyFont="1" applyFill="1" applyBorder="1" applyAlignment="1">
      <alignment horizontal="center" vertical="center" wrapText="1"/>
    </xf>
    <xf numFmtId="0" fontId="19" fillId="20" borderId="8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2D9F3"/>
      <color rgb="FFAA3DAD"/>
      <color rgb="FFF5F7E5"/>
      <color rgb="FFE5EAC0"/>
      <color rgb="FFF1F4DC"/>
      <color rgb="FFDBE2A8"/>
      <color rgb="FFCED787"/>
      <color rgb="FF313F1D"/>
      <color rgb="FF475B29"/>
      <color rgb="FFF9F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28"/>
  <sheetViews>
    <sheetView showGridLines="0" zoomScale="85" zoomScaleNormal="85" workbookViewId="0">
      <selection activeCell="D20" sqref="D20:H20"/>
    </sheetView>
  </sheetViews>
  <sheetFormatPr defaultColWidth="8.85546875" defaultRowHeight="15" x14ac:dyDescent="0.25"/>
  <cols>
    <col min="1" max="1" width="2.7109375" customWidth="1"/>
    <col min="2" max="2" width="4.85546875" customWidth="1"/>
    <col min="3" max="3" width="21.7109375" customWidth="1"/>
    <col min="4" max="4" width="83.85546875" style="1" customWidth="1"/>
    <col min="5" max="5" width="8.7109375" style="1" customWidth="1"/>
    <col min="6" max="6" width="23.28515625" customWidth="1"/>
    <col min="7" max="7" width="23.42578125" customWidth="1"/>
    <col min="8" max="8" width="15.42578125" customWidth="1"/>
    <col min="9" max="9" width="5.7109375" customWidth="1"/>
    <col min="10" max="10" width="4.85546875" customWidth="1"/>
    <col min="11" max="11" width="21.7109375" customWidth="1"/>
    <col min="12" max="12" width="83.85546875" customWidth="1"/>
    <col min="13" max="13" width="8.7109375" customWidth="1"/>
    <col min="14" max="14" width="23.28515625" customWidth="1"/>
    <col min="15" max="15" width="23.42578125" customWidth="1"/>
    <col min="16" max="16" width="15.42578125" customWidth="1"/>
  </cols>
  <sheetData>
    <row r="1" spans="1:16" ht="30" customHeight="1" x14ac:dyDescent="0.25">
      <c r="A1" s="410" t="s">
        <v>32</v>
      </c>
      <c r="B1" s="410"/>
      <c r="C1" s="410"/>
      <c r="D1" s="410"/>
      <c r="E1" s="410"/>
      <c r="F1" s="410"/>
      <c r="G1" s="410"/>
      <c r="H1" s="410"/>
      <c r="J1" s="372"/>
      <c r="K1" s="458" t="s">
        <v>303</v>
      </c>
      <c r="L1" s="458"/>
      <c r="M1" s="458"/>
      <c r="N1" s="458"/>
      <c r="O1" s="458"/>
      <c r="P1" s="459"/>
    </row>
    <row r="2" spans="1:16" ht="9.9499999999999993" customHeight="1" thickBot="1" x14ac:dyDescent="0.3">
      <c r="J2" s="474" t="s">
        <v>29</v>
      </c>
      <c r="K2" s="475"/>
      <c r="L2" s="456" t="s">
        <v>304</v>
      </c>
      <c r="M2" s="456"/>
      <c r="N2" s="456"/>
      <c r="O2" s="456"/>
      <c r="P2" s="457"/>
    </row>
    <row r="3" spans="1:16" ht="24.95" customHeight="1" thickBot="1" x14ac:dyDescent="0.3">
      <c r="B3" s="411" t="s">
        <v>313</v>
      </c>
      <c r="C3" s="412"/>
      <c r="D3" s="413" t="s">
        <v>226</v>
      </c>
      <c r="E3" s="414"/>
      <c r="F3" s="414"/>
      <c r="G3" s="414"/>
      <c r="H3" t="s">
        <v>0</v>
      </c>
      <c r="J3" s="474"/>
      <c r="K3" s="475"/>
      <c r="L3" s="456"/>
      <c r="M3" s="456"/>
      <c r="N3" s="456"/>
      <c r="O3" s="456"/>
      <c r="P3" s="457"/>
    </row>
    <row r="4" spans="1:16" ht="9.9499999999999993" customHeight="1" thickBot="1" x14ac:dyDescent="0.3">
      <c r="J4" s="474"/>
      <c r="K4" s="475"/>
      <c r="L4" s="456"/>
      <c r="M4" s="456"/>
      <c r="N4" s="456"/>
      <c r="O4" s="456"/>
      <c r="P4" s="457"/>
    </row>
    <row r="5" spans="1:16" ht="24.75" customHeight="1" x14ac:dyDescent="0.25">
      <c r="B5" s="415" t="s">
        <v>1</v>
      </c>
      <c r="C5" s="416"/>
      <c r="D5" s="17" t="s">
        <v>2</v>
      </c>
      <c r="E5" s="417" t="s">
        <v>3</v>
      </c>
      <c r="F5" s="418"/>
      <c r="G5" s="18" t="s">
        <v>4</v>
      </c>
      <c r="H5" s="19" t="s">
        <v>5</v>
      </c>
      <c r="J5" s="474"/>
      <c r="K5" s="475"/>
      <c r="L5" s="456"/>
      <c r="M5" s="456"/>
      <c r="N5" s="456"/>
      <c r="O5" s="456"/>
      <c r="P5" s="457"/>
    </row>
    <row r="6" spans="1:16" ht="24.95" customHeight="1" x14ac:dyDescent="0.25">
      <c r="B6" s="11" t="s">
        <v>6</v>
      </c>
      <c r="C6" s="14" t="s">
        <v>7</v>
      </c>
      <c r="D6" s="2" t="s">
        <v>227</v>
      </c>
      <c r="E6" s="422" t="s">
        <v>228</v>
      </c>
      <c r="F6" s="423"/>
      <c r="G6" s="3" t="s">
        <v>8</v>
      </c>
      <c r="H6" s="4">
        <v>30</v>
      </c>
      <c r="J6" s="474"/>
      <c r="K6" s="475"/>
      <c r="L6" s="456"/>
      <c r="M6" s="456"/>
      <c r="N6" s="456"/>
      <c r="O6" s="456"/>
      <c r="P6" s="457"/>
    </row>
    <row r="7" spans="1:16" ht="24.95" customHeight="1" x14ac:dyDescent="0.25">
      <c r="B7" s="11" t="s">
        <v>9</v>
      </c>
      <c r="C7" s="14" t="s">
        <v>10</v>
      </c>
      <c r="D7" s="2" t="s">
        <v>11</v>
      </c>
      <c r="E7" s="422" t="s">
        <v>311</v>
      </c>
      <c r="F7" s="423"/>
      <c r="G7" s="24" t="s">
        <v>312</v>
      </c>
      <c r="H7" s="4">
        <f>H6*0.11</f>
        <v>3.3</v>
      </c>
      <c r="J7" s="474"/>
      <c r="K7" s="475"/>
      <c r="L7" s="456"/>
      <c r="M7" s="456"/>
      <c r="N7" s="456"/>
      <c r="O7" s="456"/>
      <c r="P7" s="457"/>
    </row>
    <row r="8" spans="1:16" ht="24.95" customHeight="1" x14ac:dyDescent="0.25">
      <c r="B8" s="12" t="s">
        <v>12</v>
      </c>
      <c r="C8" s="15" t="s">
        <v>13</v>
      </c>
      <c r="D8" s="5" t="s">
        <v>14</v>
      </c>
      <c r="E8" s="422" t="s">
        <v>231</v>
      </c>
      <c r="F8" s="423"/>
      <c r="G8" s="25" t="s">
        <v>306</v>
      </c>
      <c r="H8" s="6">
        <f>(H6+H7)*0.055</f>
        <v>1.8314999999999999</v>
      </c>
      <c r="J8" s="460" t="s">
        <v>30</v>
      </c>
      <c r="K8" s="461"/>
      <c r="L8" s="466" t="s">
        <v>300</v>
      </c>
      <c r="M8" s="466"/>
      <c r="N8" s="466"/>
      <c r="O8" s="466"/>
      <c r="P8" s="467"/>
    </row>
    <row r="9" spans="1:16" ht="24.95" customHeight="1" x14ac:dyDescent="0.25">
      <c r="B9" s="11" t="s">
        <v>15</v>
      </c>
      <c r="C9" s="14" t="s">
        <v>125</v>
      </c>
      <c r="D9" s="2" t="s">
        <v>126</v>
      </c>
      <c r="E9" s="422" t="s">
        <v>229</v>
      </c>
      <c r="F9" s="423"/>
      <c r="G9" s="24" t="s">
        <v>232</v>
      </c>
      <c r="H9" s="4">
        <f>H6*0.025</f>
        <v>0.75</v>
      </c>
      <c r="J9" s="462"/>
      <c r="K9" s="463"/>
      <c r="L9" s="468"/>
      <c r="M9" s="468"/>
      <c r="N9" s="468"/>
      <c r="O9" s="468"/>
      <c r="P9" s="469"/>
    </row>
    <row r="10" spans="1:16" ht="24.95" customHeight="1" x14ac:dyDescent="0.25">
      <c r="B10" s="11" t="s">
        <v>16</v>
      </c>
      <c r="C10" s="14" t="s">
        <v>17</v>
      </c>
      <c r="D10" s="2" t="s">
        <v>18</v>
      </c>
      <c r="E10" s="422" t="s">
        <v>229</v>
      </c>
      <c r="F10" s="423"/>
      <c r="G10" s="3" t="s">
        <v>19</v>
      </c>
      <c r="H10" s="4">
        <v>2.25</v>
      </c>
      <c r="J10" s="464"/>
      <c r="K10" s="465"/>
      <c r="L10" s="444"/>
      <c r="M10" s="444"/>
      <c r="N10" s="444"/>
      <c r="O10" s="444"/>
      <c r="P10" s="445"/>
    </row>
    <row r="11" spans="1:16" ht="24.95" customHeight="1" x14ac:dyDescent="0.25">
      <c r="B11" s="11" t="s">
        <v>20</v>
      </c>
      <c r="C11" s="14" t="s">
        <v>21</v>
      </c>
      <c r="D11" s="2" t="s">
        <v>234</v>
      </c>
      <c r="E11" s="422" t="s">
        <v>22</v>
      </c>
      <c r="F11" s="423"/>
      <c r="G11" s="3" t="s">
        <v>23</v>
      </c>
      <c r="H11" s="4">
        <f>SUM(H6:H10)</f>
        <v>38.131499999999996</v>
      </c>
      <c r="J11" s="462" t="s">
        <v>301</v>
      </c>
      <c r="K11" s="463"/>
      <c r="L11" s="468" t="s">
        <v>305</v>
      </c>
      <c r="M11" s="468"/>
      <c r="N11" s="468"/>
      <c r="O11" s="468"/>
      <c r="P11" s="469"/>
    </row>
    <row r="12" spans="1:16" ht="24.95" customHeight="1" x14ac:dyDescent="0.25">
      <c r="B12" s="11" t="s">
        <v>24</v>
      </c>
      <c r="C12" s="14" t="s">
        <v>25</v>
      </c>
      <c r="D12" s="2" t="s">
        <v>127</v>
      </c>
      <c r="E12" s="422" t="s">
        <v>230</v>
      </c>
      <c r="F12" s="423"/>
      <c r="G12" s="24" t="s">
        <v>233</v>
      </c>
      <c r="H12" s="4">
        <v>3.82</v>
      </c>
      <c r="J12" s="462"/>
      <c r="K12" s="463"/>
      <c r="L12" s="468"/>
      <c r="M12" s="468"/>
      <c r="N12" s="468"/>
      <c r="O12" s="468"/>
      <c r="P12" s="469"/>
    </row>
    <row r="13" spans="1:16" ht="24.95" customHeight="1" thickBot="1" x14ac:dyDescent="0.3">
      <c r="B13" s="13" t="s">
        <v>26</v>
      </c>
      <c r="C13" s="16" t="s">
        <v>27</v>
      </c>
      <c r="D13" s="7" t="s">
        <v>235</v>
      </c>
      <c r="E13" s="424" t="s">
        <v>22</v>
      </c>
      <c r="F13" s="425"/>
      <c r="G13" s="8" t="s">
        <v>28</v>
      </c>
      <c r="H13" s="9">
        <f>SUM(H11:H12)</f>
        <v>41.951499999999996</v>
      </c>
      <c r="J13" s="462"/>
      <c r="K13" s="463"/>
      <c r="L13" s="468"/>
      <c r="M13" s="468"/>
      <c r="N13" s="468"/>
      <c r="O13" s="468"/>
      <c r="P13" s="469"/>
    </row>
    <row r="14" spans="1:16" ht="9.9499999999999993" customHeight="1" thickBot="1" x14ac:dyDescent="0.3">
      <c r="D14"/>
      <c r="E14"/>
      <c r="J14" s="462"/>
      <c r="K14" s="463"/>
      <c r="L14" s="468"/>
      <c r="M14" s="468"/>
      <c r="N14" s="468"/>
      <c r="O14" s="468"/>
      <c r="P14" s="469"/>
    </row>
    <row r="15" spans="1:16" ht="51.75" customHeight="1" thickBot="1" x14ac:dyDescent="0.3">
      <c r="B15" s="419" t="s">
        <v>236</v>
      </c>
      <c r="C15" s="420"/>
      <c r="D15" s="420"/>
      <c r="E15" s="420"/>
      <c r="F15" s="420"/>
      <c r="G15" s="420"/>
      <c r="H15" s="421"/>
      <c r="J15" s="470"/>
      <c r="K15" s="471"/>
      <c r="L15" s="472"/>
      <c r="M15" s="472"/>
      <c r="N15" s="472"/>
      <c r="O15" s="472"/>
      <c r="P15" s="473"/>
    </row>
    <row r="16" spans="1:16" ht="9.9499999999999993" customHeight="1" thickBot="1" x14ac:dyDescent="0.3">
      <c r="D16"/>
      <c r="E16"/>
    </row>
    <row r="17" spans="2:16" ht="24.95" customHeight="1" thickBot="1" x14ac:dyDescent="0.3">
      <c r="B17" s="20"/>
      <c r="C17" s="436" t="s">
        <v>61</v>
      </c>
      <c r="D17" s="436"/>
      <c r="E17" s="436"/>
      <c r="F17" s="436"/>
      <c r="G17" s="436"/>
      <c r="H17" s="437"/>
      <c r="J17" s="21"/>
      <c r="K17" s="22" t="s">
        <v>155</v>
      </c>
      <c r="L17" s="22"/>
      <c r="M17" s="22"/>
      <c r="N17" s="22"/>
      <c r="O17" s="22"/>
      <c r="P17" s="23"/>
    </row>
    <row r="18" spans="2:16" ht="54" customHeight="1" x14ac:dyDescent="0.25">
      <c r="B18" s="450" t="s">
        <v>29</v>
      </c>
      <c r="C18" s="451"/>
      <c r="D18" s="452" t="s">
        <v>237</v>
      </c>
      <c r="E18" s="452"/>
      <c r="F18" s="452"/>
      <c r="G18" s="452"/>
      <c r="H18" s="453"/>
      <c r="J18" s="438" t="s">
        <v>29</v>
      </c>
      <c r="K18" s="439"/>
      <c r="L18" s="442" t="s">
        <v>241</v>
      </c>
      <c r="M18" s="442"/>
      <c r="N18" s="442"/>
      <c r="O18" s="442"/>
      <c r="P18" s="443"/>
    </row>
    <row r="19" spans="2:16" ht="45.75" customHeight="1" x14ac:dyDescent="0.25">
      <c r="B19" s="430" t="s">
        <v>30</v>
      </c>
      <c r="C19" s="431"/>
      <c r="D19" s="432" t="s">
        <v>302</v>
      </c>
      <c r="E19" s="432"/>
      <c r="F19" s="432"/>
      <c r="G19" s="432"/>
      <c r="H19" s="433"/>
      <c r="J19" s="440"/>
      <c r="K19" s="441"/>
      <c r="L19" s="444"/>
      <c r="M19" s="444"/>
      <c r="N19" s="444"/>
      <c r="O19" s="444"/>
      <c r="P19" s="445"/>
    </row>
    <row r="20" spans="2:16" ht="67.5" customHeight="1" x14ac:dyDescent="0.25">
      <c r="B20" s="430" t="s">
        <v>7</v>
      </c>
      <c r="C20" s="431"/>
      <c r="D20" s="432" t="s">
        <v>238</v>
      </c>
      <c r="E20" s="432"/>
      <c r="F20" s="432"/>
      <c r="G20" s="432"/>
      <c r="H20" s="433"/>
      <c r="J20" s="454" t="s">
        <v>30</v>
      </c>
      <c r="K20" s="455"/>
      <c r="L20" s="456" t="s">
        <v>128</v>
      </c>
      <c r="M20" s="456"/>
      <c r="N20" s="456"/>
      <c r="O20" s="456"/>
      <c r="P20" s="457"/>
    </row>
    <row r="21" spans="2:16" ht="50.1" customHeight="1" thickBot="1" x14ac:dyDescent="0.3">
      <c r="B21" s="430" t="s">
        <v>13</v>
      </c>
      <c r="C21" s="431"/>
      <c r="D21" s="434" t="s">
        <v>239</v>
      </c>
      <c r="E21" s="434"/>
      <c r="F21" s="434"/>
      <c r="G21" s="434"/>
      <c r="H21" s="435"/>
      <c r="J21" s="446" t="s">
        <v>31</v>
      </c>
      <c r="K21" s="447"/>
      <c r="L21" s="424" t="s">
        <v>242</v>
      </c>
      <c r="M21" s="448"/>
      <c r="N21" s="448"/>
      <c r="O21" s="448"/>
      <c r="P21" s="449"/>
    </row>
    <row r="22" spans="2:16" ht="139.5" customHeight="1" thickBot="1" x14ac:dyDescent="0.3">
      <c r="B22" s="426" t="s">
        <v>17</v>
      </c>
      <c r="C22" s="427"/>
      <c r="D22" s="428" t="s">
        <v>240</v>
      </c>
      <c r="E22" s="428"/>
      <c r="F22" s="428"/>
      <c r="G22" s="428"/>
      <c r="H22" s="429"/>
    </row>
    <row r="23" spans="2:16" ht="9.9499999999999993" customHeight="1" x14ac:dyDescent="0.25"/>
    <row r="24" spans="2:16" s="10" customFormat="1" ht="24.95" customHeight="1" x14ac:dyDescent="0.25">
      <c r="J24"/>
      <c r="K24"/>
      <c r="L24"/>
      <c r="M24"/>
      <c r="N24"/>
      <c r="O24"/>
      <c r="P24"/>
    </row>
    <row r="25" spans="2:16" s="10" customFormat="1" ht="24.95" customHeight="1" x14ac:dyDescent="0.25">
      <c r="J25"/>
      <c r="K25"/>
      <c r="L25"/>
      <c r="M25"/>
      <c r="N25"/>
      <c r="O25"/>
      <c r="P25"/>
    </row>
    <row r="26" spans="2:16" ht="50.1" customHeight="1" x14ac:dyDescent="0.25"/>
    <row r="27" spans="2:16" ht="33.75" customHeight="1" x14ac:dyDescent="0.25"/>
    <row r="28" spans="2:16" ht="45.75" customHeight="1" x14ac:dyDescent="0.25"/>
  </sheetData>
  <mergeCells count="38">
    <mergeCell ref="K1:P1"/>
    <mergeCell ref="J8:K10"/>
    <mergeCell ref="L8:P10"/>
    <mergeCell ref="J11:K15"/>
    <mergeCell ref="L11:P15"/>
    <mergeCell ref="J2:K7"/>
    <mergeCell ref="L2:P7"/>
    <mergeCell ref="C17:H17"/>
    <mergeCell ref="J18:K19"/>
    <mergeCell ref="L18:P19"/>
    <mergeCell ref="J21:K21"/>
    <mergeCell ref="L21:P21"/>
    <mergeCell ref="B18:C18"/>
    <mergeCell ref="D18:H18"/>
    <mergeCell ref="J20:K20"/>
    <mergeCell ref="L20:P20"/>
    <mergeCell ref="B22:C22"/>
    <mergeCell ref="D22:H22"/>
    <mergeCell ref="B19:C19"/>
    <mergeCell ref="D19:H19"/>
    <mergeCell ref="B20:C20"/>
    <mergeCell ref="D20:H20"/>
    <mergeCell ref="B21:C21"/>
    <mergeCell ref="D21:H21"/>
    <mergeCell ref="B15:H15"/>
    <mergeCell ref="E6:F6"/>
    <mergeCell ref="E7:F7"/>
    <mergeCell ref="E8:F8"/>
    <mergeCell ref="E9:F9"/>
    <mergeCell ref="E10:F10"/>
    <mergeCell ref="E11:F11"/>
    <mergeCell ref="E12:F12"/>
    <mergeCell ref="E13:F13"/>
    <mergeCell ref="A1:H1"/>
    <mergeCell ref="B3:C3"/>
    <mergeCell ref="D3:G3"/>
    <mergeCell ref="B5:C5"/>
    <mergeCell ref="E5:F5"/>
  </mergeCells>
  <pageMargins left="0.7" right="0.7" top="0.75" bottom="0.75" header="0.3" footer="0.3"/>
  <pageSetup paperSize="8" orientation="landscape" r:id="rId1"/>
  <headerFooter>
    <oddHeader>&amp;C&amp;"Calibri"&amp;12&amp;KFF0000 OFFICIAL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75B29"/>
  </sheetPr>
  <dimension ref="A1:AE93"/>
  <sheetViews>
    <sheetView showGridLines="0" topLeftCell="A23" zoomScale="70" zoomScaleNormal="70" workbookViewId="0">
      <selection activeCell="G36" sqref="G36"/>
    </sheetView>
  </sheetViews>
  <sheetFormatPr defaultColWidth="8.85546875" defaultRowHeight="15" x14ac:dyDescent="0.25"/>
  <cols>
    <col min="1" max="1" width="1.7109375" customWidth="1"/>
    <col min="2" max="2" width="34" style="359" customWidth="1"/>
    <col min="3" max="3" width="10.42578125" style="359" customWidth="1"/>
    <col min="4" max="5" width="11.85546875" style="359" customWidth="1"/>
    <col min="6" max="6" width="12" style="360" customWidth="1"/>
    <col min="7" max="7" width="12.7109375" style="360" customWidth="1"/>
    <col min="8" max="9" width="12.5703125" style="360" customWidth="1"/>
    <col min="10" max="10" width="13" style="360" customWidth="1"/>
    <col min="11" max="11" width="13.42578125" style="361" customWidth="1"/>
    <col min="12" max="12" width="12.7109375" style="362" customWidth="1"/>
    <col min="13" max="13" width="14" style="362" customWidth="1"/>
    <col min="14" max="14" width="12.85546875" style="362" customWidth="1"/>
    <col min="15" max="15" width="14.28515625" style="360" customWidth="1"/>
    <col min="16" max="16" width="2" customWidth="1"/>
    <col min="17" max="17" width="15.85546875" style="278" customWidth="1"/>
    <col min="18" max="18" width="1.7109375" style="278" customWidth="1"/>
    <col min="19" max="19" width="57.28515625" style="279" customWidth="1"/>
    <col min="20" max="20" width="2.85546875" customWidth="1"/>
    <col min="21" max="21" width="33.140625" customWidth="1"/>
    <col min="22" max="27" width="14.7109375" customWidth="1"/>
  </cols>
  <sheetData>
    <row r="1" spans="1:19" ht="29.25" customHeight="1" x14ac:dyDescent="0.25">
      <c r="A1" s="277"/>
      <c r="B1" s="726" t="s">
        <v>98</v>
      </c>
      <c r="C1" s="726"/>
      <c r="D1" s="726"/>
      <c r="E1" s="726"/>
      <c r="F1" s="726"/>
      <c r="G1" s="726"/>
      <c r="H1" s="726"/>
      <c r="I1" s="726"/>
      <c r="J1" s="726"/>
      <c r="K1" s="726"/>
      <c r="L1" s="726"/>
      <c r="M1" s="726"/>
      <c r="N1" s="726"/>
      <c r="O1" s="726"/>
      <c r="P1" s="277"/>
      <c r="Q1" s="410" t="s">
        <v>112</v>
      </c>
      <c r="R1" s="410"/>
      <c r="S1" s="410"/>
    </row>
    <row r="2" spans="1:19" ht="9.9499999999999993" customHeight="1" thickBot="1" x14ac:dyDescent="0.3">
      <c r="A2" s="277"/>
      <c r="B2" s="277"/>
      <c r="C2" s="277"/>
      <c r="D2" s="277"/>
      <c r="E2" s="277"/>
      <c r="F2" s="277"/>
      <c r="G2" s="277"/>
      <c r="H2" s="277"/>
      <c r="I2" s="277"/>
      <c r="J2" s="277"/>
      <c r="K2" s="277"/>
      <c r="L2" s="277"/>
      <c r="M2" s="277"/>
      <c r="N2" s="277"/>
      <c r="O2" s="277"/>
      <c r="P2" s="277"/>
    </row>
    <row r="3" spans="1:19" ht="28.5" customHeight="1" thickTop="1" x14ac:dyDescent="0.25">
      <c r="A3" s="277"/>
      <c r="B3" s="745" t="s">
        <v>271</v>
      </c>
      <c r="C3" s="746"/>
      <c r="D3" s="761" t="s">
        <v>215</v>
      </c>
      <c r="E3" s="762"/>
      <c r="F3" s="762"/>
      <c r="G3" s="762"/>
      <c r="H3" s="762"/>
      <c r="I3" s="762"/>
      <c r="J3" s="762"/>
      <c r="K3" s="762"/>
      <c r="L3" s="762"/>
      <c r="M3" s="762"/>
      <c r="N3" s="763"/>
      <c r="O3" s="277"/>
      <c r="P3" s="277"/>
      <c r="Q3" s="687" t="s">
        <v>65</v>
      </c>
      <c r="R3" s="280"/>
      <c r="S3" s="690" t="s">
        <v>121</v>
      </c>
    </row>
    <row r="4" spans="1:19" ht="15" customHeight="1" thickBot="1" x14ac:dyDescent="0.3">
      <c r="A4" s="277"/>
      <c r="B4" s="747"/>
      <c r="C4" s="748"/>
      <c r="D4" s="764"/>
      <c r="E4" s="765"/>
      <c r="F4" s="765"/>
      <c r="G4" s="765"/>
      <c r="H4" s="765"/>
      <c r="I4" s="765"/>
      <c r="J4" s="765"/>
      <c r="K4" s="765"/>
      <c r="L4" s="765"/>
      <c r="M4" s="765"/>
      <c r="N4" s="766"/>
      <c r="O4" s="277"/>
      <c r="P4" s="277"/>
      <c r="Q4" s="688"/>
      <c r="R4" s="281"/>
      <c r="S4" s="691"/>
    </row>
    <row r="5" spans="1:19" ht="15.75" customHeight="1" x14ac:dyDescent="0.25">
      <c r="A5" s="277"/>
      <c r="B5" s="747"/>
      <c r="C5" s="748"/>
      <c r="D5" s="757" t="s">
        <v>120</v>
      </c>
      <c r="E5" s="780" t="s">
        <v>51</v>
      </c>
      <c r="F5" s="781"/>
      <c r="G5" s="781"/>
      <c r="H5" s="782"/>
      <c r="I5" s="753" t="s">
        <v>71</v>
      </c>
      <c r="J5" s="724" t="s">
        <v>33</v>
      </c>
      <c r="K5" s="718" t="s">
        <v>129</v>
      </c>
      <c r="L5" s="718" t="s">
        <v>130</v>
      </c>
      <c r="M5" s="720" t="s">
        <v>34</v>
      </c>
      <c r="N5" s="798" t="s">
        <v>35</v>
      </c>
      <c r="O5" s="277"/>
      <c r="P5" s="277"/>
      <c r="Q5" s="688"/>
      <c r="R5" s="281"/>
      <c r="S5" s="691"/>
    </row>
    <row r="6" spans="1:19" ht="15" customHeight="1" thickBot="1" x14ac:dyDescent="0.3">
      <c r="A6" s="277"/>
      <c r="B6" s="747"/>
      <c r="C6" s="748"/>
      <c r="D6" s="758"/>
      <c r="E6" s="783"/>
      <c r="F6" s="784"/>
      <c r="G6" s="784"/>
      <c r="H6" s="785"/>
      <c r="I6" s="754"/>
      <c r="J6" s="725"/>
      <c r="K6" s="719"/>
      <c r="L6" s="719"/>
      <c r="M6" s="721"/>
      <c r="N6" s="799"/>
      <c r="O6" s="277"/>
      <c r="P6" s="277"/>
      <c r="Q6" s="689"/>
      <c r="R6" s="282"/>
      <c r="S6" s="692"/>
    </row>
    <row r="7" spans="1:19" ht="15" customHeight="1" x14ac:dyDescent="0.25">
      <c r="A7" s="277"/>
      <c r="B7" s="747"/>
      <c r="C7" s="748"/>
      <c r="D7" s="758"/>
      <c r="E7" s="786"/>
      <c r="F7" s="787"/>
      <c r="G7" s="787"/>
      <c r="H7" s="788"/>
      <c r="I7" s="754"/>
      <c r="J7" s="725"/>
      <c r="K7" s="719"/>
      <c r="L7" s="719"/>
      <c r="M7" s="721"/>
      <c r="N7" s="799"/>
      <c r="O7" s="277"/>
      <c r="P7" s="277"/>
      <c r="Q7" s="687" t="s">
        <v>66</v>
      </c>
      <c r="R7" s="283"/>
      <c r="S7" s="684" t="s">
        <v>246</v>
      </c>
    </row>
    <row r="8" spans="1:19" ht="14.25" customHeight="1" x14ac:dyDescent="0.25">
      <c r="A8" s="277"/>
      <c r="B8" s="747"/>
      <c r="C8" s="748"/>
      <c r="D8" s="759"/>
      <c r="E8" s="789"/>
      <c r="F8" s="790"/>
      <c r="G8" s="790"/>
      <c r="H8" s="791"/>
      <c r="I8" s="755"/>
      <c r="J8" s="800"/>
      <c r="K8" s="802"/>
      <c r="L8" s="802"/>
      <c r="M8" s="804"/>
      <c r="N8" s="806"/>
      <c r="O8" s="277"/>
      <c r="P8" s="277"/>
      <c r="Q8" s="688"/>
      <c r="R8" s="284"/>
      <c r="S8" s="685"/>
    </row>
    <row r="9" spans="1:19" ht="18" customHeight="1" x14ac:dyDescent="0.25">
      <c r="A9" s="277"/>
      <c r="B9" s="749" t="s">
        <v>217</v>
      </c>
      <c r="C9" s="750"/>
      <c r="D9" s="759"/>
      <c r="E9" s="792"/>
      <c r="F9" s="793"/>
      <c r="G9" s="793"/>
      <c r="H9" s="794"/>
      <c r="I9" s="755"/>
      <c r="J9" s="800"/>
      <c r="K9" s="802"/>
      <c r="L9" s="802"/>
      <c r="M9" s="804"/>
      <c r="N9" s="806"/>
      <c r="O9" s="277"/>
      <c r="P9" s="277"/>
      <c r="Q9" s="688"/>
      <c r="R9" s="284"/>
      <c r="S9" s="685"/>
    </row>
    <row r="10" spans="1:19" ht="22.5" customHeight="1" thickBot="1" x14ac:dyDescent="0.3">
      <c r="A10" s="277"/>
      <c r="B10" s="751"/>
      <c r="C10" s="752"/>
      <c r="D10" s="760"/>
      <c r="E10" s="795"/>
      <c r="F10" s="796"/>
      <c r="G10" s="796"/>
      <c r="H10" s="797"/>
      <c r="I10" s="756"/>
      <c r="J10" s="801"/>
      <c r="K10" s="803"/>
      <c r="L10" s="803"/>
      <c r="M10" s="805"/>
      <c r="N10" s="807"/>
      <c r="O10" s="277"/>
      <c r="P10" s="277"/>
      <c r="Q10" s="688"/>
      <c r="R10" s="284"/>
      <c r="S10" s="685"/>
    </row>
    <row r="11" spans="1:19" ht="9.9499999999999993" customHeight="1" thickTop="1" thickBot="1" x14ac:dyDescent="0.3">
      <c r="A11" s="277"/>
      <c r="B11" s="277"/>
      <c r="C11" s="277"/>
      <c r="D11" s="277"/>
      <c r="E11" s="277"/>
      <c r="F11" s="277"/>
      <c r="G11" s="277"/>
      <c r="H11" s="277"/>
      <c r="I11" s="277"/>
      <c r="J11" s="277"/>
      <c r="K11" s="277"/>
      <c r="L11" s="277"/>
      <c r="M11" s="277"/>
      <c r="N11" s="277"/>
      <c r="O11" s="277"/>
      <c r="P11" s="277"/>
      <c r="Q11" s="689"/>
      <c r="R11" s="285"/>
      <c r="S11" s="686"/>
    </row>
    <row r="12" spans="1:19" ht="12" customHeight="1" thickBot="1" x14ac:dyDescent="0.3">
      <c r="A12" s="277"/>
      <c r="B12" s="277"/>
      <c r="C12" s="277"/>
      <c r="D12" s="277"/>
      <c r="E12" s="277"/>
      <c r="F12" s="277"/>
      <c r="G12" s="277"/>
      <c r="H12" s="277"/>
      <c r="I12" s="277"/>
      <c r="J12" s="277"/>
      <c r="K12" s="277"/>
      <c r="L12" s="277"/>
      <c r="M12" s="277"/>
      <c r="N12" s="277"/>
      <c r="O12" s="277"/>
      <c r="P12" s="277"/>
      <c r="Q12" s="687" t="s">
        <v>82</v>
      </c>
      <c r="R12" s="280"/>
      <c r="S12" s="690" t="s">
        <v>122</v>
      </c>
    </row>
    <row r="13" spans="1:19" ht="33" customHeight="1" thickBot="1" x14ac:dyDescent="0.3">
      <c r="A13" s="277"/>
      <c r="B13" s="277"/>
      <c r="C13" s="277"/>
      <c r="D13" s="777" t="s">
        <v>94</v>
      </c>
      <c r="E13" s="778"/>
      <c r="F13" s="778"/>
      <c r="G13" s="778"/>
      <c r="H13" s="778"/>
      <c r="I13" s="778"/>
      <c r="J13" s="778"/>
      <c r="K13" s="778"/>
      <c r="L13" s="778"/>
      <c r="M13" s="778"/>
      <c r="N13" s="779"/>
      <c r="O13" s="277"/>
      <c r="P13" s="277"/>
      <c r="Q13" s="689"/>
      <c r="R13" s="282"/>
      <c r="S13" s="692"/>
    </row>
    <row r="14" spans="1:19" ht="48" customHeight="1" x14ac:dyDescent="0.25">
      <c r="A14" s="277"/>
      <c r="B14" s="767" t="s">
        <v>51</v>
      </c>
      <c r="C14" s="768"/>
      <c r="D14" s="700" t="s">
        <v>167</v>
      </c>
      <c r="E14" s="701"/>
      <c r="F14" s="702" t="s">
        <v>175</v>
      </c>
      <c r="G14" s="703"/>
      <c r="H14" s="708" t="s">
        <v>225</v>
      </c>
      <c r="I14" s="709"/>
      <c r="J14" s="286" t="s">
        <v>45</v>
      </c>
      <c r="K14" s="722" t="s">
        <v>81</v>
      </c>
      <c r="L14" s="723"/>
      <c r="M14" s="824" t="s">
        <v>80</v>
      </c>
      <c r="N14" s="825"/>
      <c r="O14" s="277"/>
      <c r="P14" s="277"/>
      <c r="Q14" s="687" t="s">
        <v>67</v>
      </c>
      <c r="R14" s="283"/>
      <c r="S14" s="684" t="s">
        <v>247</v>
      </c>
    </row>
    <row r="15" spans="1:19" ht="20.100000000000001" customHeight="1" x14ac:dyDescent="0.25">
      <c r="A15" s="277"/>
      <c r="B15" s="769">
        <f>E8</f>
        <v>0</v>
      </c>
      <c r="C15" s="770"/>
      <c r="D15" s="773" t="e">
        <f>IF(G21="&lt;/= 6 months",L23,M23)</f>
        <v>#N/A</v>
      </c>
      <c r="E15" s="774"/>
      <c r="F15" s="704" t="e">
        <f>IF(G21="&lt;/= 6 months",L21,M21)</f>
        <v>#N/A</v>
      </c>
      <c r="G15" s="705"/>
      <c r="H15" s="710" t="e">
        <f>IF(I8="Y",D15,F15)</f>
        <v>#N/A</v>
      </c>
      <c r="I15" s="711"/>
      <c r="J15" s="714" t="e">
        <f>IF(I8="N",(ROUND(M8+(M8*I21)+((M8+(M8*I21))*J21)+(M8*K21)+F15, 2)),(ROUND(M8+(M8*I21)+((M8+(M8*I21))*J21)+(M8*K21)+D15, 2)))</f>
        <v>#N/A</v>
      </c>
      <c r="K15" s="820" t="e">
        <f>J8*((N8/5)*J15)*H21</f>
        <v>#N/A</v>
      </c>
      <c r="L15" s="821"/>
      <c r="M15" s="826" t="e">
        <f>K15+(K15*0.1)</f>
        <v>#N/A</v>
      </c>
      <c r="N15" s="827"/>
      <c r="O15" s="277"/>
      <c r="P15" s="277"/>
      <c r="Q15" s="688"/>
      <c r="R15" s="284"/>
      <c r="S15" s="685"/>
    </row>
    <row r="16" spans="1:19" ht="32.25" customHeight="1" thickBot="1" x14ac:dyDescent="0.3">
      <c r="A16" s="277"/>
      <c r="B16" s="771"/>
      <c r="C16" s="772"/>
      <c r="D16" s="775"/>
      <c r="E16" s="776"/>
      <c r="F16" s="706"/>
      <c r="G16" s="707"/>
      <c r="H16" s="712"/>
      <c r="I16" s="713"/>
      <c r="J16" s="715"/>
      <c r="K16" s="822"/>
      <c r="L16" s="823"/>
      <c r="M16" s="828"/>
      <c r="N16" s="829"/>
      <c r="O16" s="277"/>
      <c r="P16" s="277"/>
      <c r="Q16" s="689"/>
      <c r="R16" s="285"/>
      <c r="S16" s="686"/>
    </row>
    <row r="17" spans="1:31" ht="20.100000000000001" customHeight="1" thickBot="1" x14ac:dyDescent="0.3">
      <c r="A17" s="277"/>
      <c r="B17" s="368" t="s">
        <v>69</v>
      </c>
      <c r="C17" s="368" t="s">
        <v>63</v>
      </c>
      <c r="D17" s="277"/>
      <c r="E17" s="277"/>
      <c r="F17" s="277"/>
      <c r="G17" s="277"/>
      <c r="H17" s="277"/>
      <c r="I17" s="277"/>
      <c r="J17" s="277"/>
      <c r="K17" s="277"/>
      <c r="L17" s="277"/>
      <c r="M17" s="277"/>
      <c r="N17" s="277"/>
      <c r="O17" s="277"/>
      <c r="P17" s="277"/>
      <c r="Q17" s="687" t="s">
        <v>83</v>
      </c>
      <c r="R17" s="280"/>
      <c r="S17" s="817" t="s">
        <v>123</v>
      </c>
    </row>
    <row r="18" spans="1:31" ht="20.100000000000001" customHeight="1" thickBot="1" x14ac:dyDescent="0.3">
      <c r="A18" s="277"/>
      <c r="B18" s="368" t="s">
        <v>70</v>
      </c>
      <c r="C18" s="368" t="s">
        <v>64</v>
      </c>
      <c r="D18" s="740" t="s">
        <v>36</v>
      </c>
      <c r="E18" s="741"/>
      <c r="F18" s="741"/>
      <c r="G18" s="742"/>
      <c r="H18" s="288"/>
      <c r="I18" s="743" t="s">
        <v>37</v>
      </c>
      <c r="J18" s="744"/>
      <c r="K18" s="744"/>
      <c r="L18" s="808" t="s">
        <v>62</v>
      </c>
      <c r="M18" s="809"/>
      <c r="N18" s="743" t="s">
        <v>78</v>
      </c>
      <c r="O18" s="810"/>
      <c r="P18" s="277"/>
      <c r="Q18" s="688"/>
      <c r="R18" s="281"/>
      <c r="S18" s="818"/>
    </row>
    <row r="19" spans="1:31" ht="39.950000000000003" customHeight="1" thickBot="1" x14ac:dyDescent="0.3">
      <c r="A19" s="277"/>
      <c r="B19" s="727" t="s">
        <v>51</v>
      </c>
      <c r="C19" s="728"/>
      <c r="D19" s="731" t="s">
        <v>38</v>
      </c>
      <c r="E19" s="811" t="s">
        <v>39</v>
      </c>
      <c r="F19" s="736" t="s">
        <v>40</v>
      </c>
      <c r="G19" s="738" t="s">
        <v>243</v>
      </c>
      <c r="H19" s="698" t="s">
        <v>41</v>
      </c>
      <c r="I19" s="813" t="s">
        <v>42</v>
      </c>
      <c r="J19" s="815" t="s">
        <v>43</v>
      </c>
      <c r="K19" s="716" t="s">
        <v>44</v>
      </c>
      <c r="L19" s="289" t="s">
        <v>52</v>
      </c>
      <c r="M19" s="290" t="s">
        <v>53</v>
      </c>
      <c r="N19" s="289" t="s">
        <v>54</v>
      </c>
      <c r="O19" s="290" t="s">
        <v>76</v>
      </c>
      <c r="P19" s="277"/>
      <c r="Q19" s="688"/>
      <c r="R19" s="281"/>
      <c r="S19" s="818"/>
    </row>
    <row r="20" spans="1:31" ht="31.5" customHeight="1" thickBot="1" x14ac:dyDescent="0.3">
      <c r="A20" s="277"/>
      <c r="B20" s="729"/>
      <c r="C20" s="730"/>
      <c r="D20" s="732"/>
      <c r="E20" s="812"/>
      <c r="F20" s="737"/>
      <c r="G20" s="739"/>
      <c r="H20" s="699"/>
      <c r="I20" s="814"/>
      <c r="J20" s="816"/>
      <c r="K20" s="717"/>
      <c r="L20" s="733" t="s">
        <v>86</v>
      </c>
      <c r="M20" s="734"/>
      <c r="N20" s="734"/>
      <c r="O20" s="735"/>
      <c r="P20" s="277"/>
      <c r="Q20" s="689"/>
      <c r="R20" s="282"/>
      <c r="S20" s="819"/>
    </row>
    <row r="21" spans="1:31" ht="39.950000000000003" customHeight="1" thickBot="1" x14ac:dyDescent="0.3">
      <c r="A21" s="277"/>
      <c r="B21" s="693">
        <f>E8</f>
        <v>0</v>
      </c>
      <c r="C21" s="694"/>
      <c r="D21" s="291">
        <f>L8-K8+1</f>
        <v>1</v>
      </c>
      <c r="E21" s="292">
        <f>D21/7</f>
        <v>0.14285714285714285</v>
      </c>
      <c r="F21" s="293">
        <f>D21/(365.25/12)</f>
        <v>3.2854209445585217E-2</v>
      </c>
      <c r="G21" s="294" t="str">
        <f>IF(F21&lt;=6, "&lt;/= 6 months", "&gt; 6 months")</f>
        <v>&lt;/= 6 months</v>
      </c>
      <c r="H21" s="295">
        <f>NETWORKDAYS(K8,L8)</f>
        <v>0</v>
      </c>
      <c r="I21" s="296" t="e">
        <f>INDEX(B26:I37,MATCH(B38,B26:B37,0),MATCH(C38,B26:I26,0))</f>
        <v>#N/A</v>
      </c>
      <c r="J21" s="297" t="e">
        <f>INDEX(B26:I37,MATCH(B38,B26:B37,0),MATCH(D38,B26:I26,0))</f>
        <v>#N/A</v>
      </c>
      <c r="K21" s="298" t="e">
        <f>INDEX(B26:I37,MATCH(B38,B26:B37,0),MATCH(E38,B26:I26,0))</f>
        <v>#N/A</v>
      </c>
      <c r="L21" s="299" t="e">
        <f>INDEX(B26:I37,MATCH(B38,B26:B37,0),MATCH(F38,B26:I26,0))</f>
        <v>#N/A</v>
      </c>
      <c r="M21" s="300" t="e">
        <f>INDEX(B26:I37,MATCH(B38,B26:B37,0),MATCH(G38,B26:I26,0))</f>
        <v>#N/A</v>
      </c>
      <c r="N21" s="299" t="e">
        <f>INDEX(B26:I37,MATCH(B38,B26:B37,0),MATCH(H38,B26:I26,0))</f>
        <v>#N/A</v>
      </c>
      <c r="O21" s="300" t="e">
        <f>INDEX(B26:I37,MATCH(B38,B26:B37,0),MATCH(I38,B26:I26,0))</f>
        <v>#N/A</v>
      </c>
      <c r="P21" s="277"/>
      <c r="Q21" s="687" t="s">
        <v>248</v>
      </c>
      <c r="R21" s="283"/>
      <c r="S21" s="684" t="s">
        <v>249</v>
      </c>
      <c r="U21" s="654" t="s">
        <v>124</v>
      </c>
      <c r="V21" s="655"/>
      <c r="W21" s="655"/>
      <c r="X21" s="655"/>
      <c r="Y21" s="655"/>
      <c r="Z21" s="655"/>
      <c r="AA21" s="656"/>
    </row>
    <row r="22" spans="1:31" s="10" customFormat="1" ht="30" customHeight="1" thickBot="1" x14ac:dyDescent="0.3">
      <c r="A22" s="277"/>
      <c r="B22" s="277"/>
      <c r="C22" s="277"/>
      <c r="D22" s="277"/>
      <c r="E22" s="277"/>
      <c r="F22" s="277"/>
      <c r="G22" s="277"/>
      <c r="H22" s="277"/>
      <c r="I22" s="277"/>
      <c r="J22" s="277"/>
      <c r="K22" s="277"/>
      <c r="L22" s="695" t="s">
        <v>79</v>
      </c>
      <c r="M22" s="696"/>
      <c r="N22" s="696"/>
      <c r="O22" s="697"/>
      <c r="P22" s="277"/>
      <c r="Q22" s="688"/>
      <c r="R22" s="284"/>
      <c r="S22" s="685"/>
      <c r="T22"/>
      <c r="U22" s="657"/>
      <c r="V22" s="658"/>
      <c r="W22" s="658"/>
      <c r="X22" s="658"/>
      <c r="Y22" s="658"/>
      <c r="Z22" s="658"/>
      <c r="AA22" s="659"/>
    </row>
    <row r="23" spans="1:31" s="10" customFormat="1" ht="39.950000000000003" customHeight="1" thickBot="1" x14ac:dyDescent="0.3">
      <c r="A23" s="277"/>
      <c r="B23" s="277"/>
      <c r="C23" s="277"/>
      <c r="D23" s="277"/>
      <c r="E23" s="277"/>
      <c r="F23" s="277"/>
      <c r="G23" s="277"/>
      <c r="H23" s="277"/>
      <c r="I23" s="277"/>
      <c r="J23" s="277"/>
      <c r="K23" s="277"/>
      <c r="L23" s="301" t="e">
        <f>INDEX(U26:AA37,MATCH(U38,U26:U37,0),MATCH(W38,U26:AA26,0))</f>
        <v>#N/A</v>
      </c>
      <c r="M23" s="302" t="e">
        <f>INDEX(U26:AA37,MATCH(U38,U26:U37,0),MATCH(X38,U26:AA26,0))</f>
        <v>#N/A</v>
      </c>
      <c r="N23" s="301" t="e">
        <f>INDEX(U26:AA37,MATCH(U38,U26:U37,0),MATCH(Z38,U26:AA26,0))</f>
        <v>#N/A</v>
      </c>
      <c r="O23" s="302" t="e">
        <f>INDEX(U26:AA37,MATCH(U38,U26:U37,0),MATCH(AA38,U26:AA26,0))</f>
        <v>#N/A</v>
      </c>
      <c r="P23" s="277"/>
      <c r="Q23" s="688"/>
      <c r="R23" s="284"/>
      <c r="S23" s="685"/>
      <c r="T23"/>
      <c r="U23" s="672" t="s">
        <v>93</v>
      </c>
      <c r="V23" s="673"/>
      <c r="W23" s="673"/>
      <c r="X23" s="673"/>
      <c r="Y23" s="673"/>
      <c r="Z23" s="673"/>
      <c r="AA23" s="674"/>
      <c r="AB23"/>
    </row>
    <row r="24" spans="1:31" s="10" customFormat="1" ht="11.25" customHeight="1" thickBot="1" x14ac:dyDescent="0.3">
      <c r="A24" s="277"/>
      <c r="B24" s="277"/>
      <c r="C24" s="277"/>
      <c r="D24" s="277"/>
      <c r="E24" s="277"/>
      <c r="F24" s="277"/>
      <c r="G24" s="277"/>
      <c r="H24" s="277"/>
      <c r="I24" s="277"/>
      <c r="J24" s="277"/>
      <c r="K24" s="277"/>
      <c r="L24" s="277"/>
      <c r="M24" s="277"/>
      <c r="N24" s="277"/>
      <c r="O24" s="277"/>
      <c r="P24" s="277"/>
      <c r="Q24" s="689"/>
      <c r="R24" s="285"/>
      <c r="S24" s="686"/>
      <c r="T24"/>
      <c r="U24" s="675"/>
      <c r="V24" s="676"/>
      <c r="W24" s="676"/>
      <c r="X24" s="676"/>
      <c r="Y24" s="676"/>
      <c r="Z24" s="676"/>
      <c r="AA24" s="677"/>
      <c r="AB24"/>
      <c r="AC24"/>
      <c r="AD24"/>
      <c r="AE24"/>
    </row>
    <row r="25" spans="1:31" s="10" customFormat="1" ht="35.1" customHeight="1" thickBot="1" x14ac:dyDescent="0.3">
      <c r="A25" s="277"/>
      <c r="B25" s="669" t="s">
        <v>92</v>
      </c>
      <c r="C25" s="670"/>
      <c r="D25" s="670"/>
      <c r="E25" s="670"/>
      <c r="F25" s="670"/>
      <c r="G25" s="670"/>
      <c r="H25" s="670"/>
      <c r="I25" s="670"/>
      <c r="J25" s="670"/>
      <c r="K25" s="670"/>
      <c r="L25" s="671"/>
      <c r="M25" s="368"/>
      <c r="N25" s="277"/>
      <c r="O25" s="277"/>
      <c r="P25" s="277"/>
      <c r="Q25" s="687" t="s">
        <v>84</v>
      </c>
      <c r="R25" s="280"/>
      <c r="S25" s="690" t="s">
        <v>250</v>
      </c>
      <c r="T25"/>
      <c r="V25" s="678" t="s">
        <v>62</v>
      </c>
      <c r="W25" s="679"/>
      <c r="X25" s="680"/>
      <c r="Y25" s="681" t="s">
        <v>78</v>
      </c>
      <c r="Z25" s="682"/>
      <c r="AA25" s="683"/>
      <c r="AB25"/>
      <c r="AC25"/>
      <c r="AD25"/>
      <c r="AE25"/>
    </row>
    <row r="26" spans="1:31" s="10" customFormat="1" ht="38.25" customHeight="1" thickBot="1" x14ac:dyDescent="0.3">
      <c r="A26" s="277"/>
      <c r="B26" s="152" t="s">
        <v>244</v>
      </c>
      <c r="C26" s="153" t="s">
        <v>91</v>
      </c>
      <c r="D26" s="154" t="s">
        <v>60</v>
      </c>
      <c r="E26" s="154" t="s">
        <v>44</v>
      </c>
      <c r="F26" s="364" t="s">
        <v>52</v>
      </c>
      <c r="G26" s="365" t="s">
        <v>53</v>
      </c>
      <c r="H26" s="154" t="s">
        <v>54</v>
      </c>
      <c r="I26" s="366" t="s">
        <v>76</v>
      </c>
      <c r="J26" s="660" t="s">
        <v>245</v>
      </c>
      <c r="K26" s="661"/>
      <c r="L26" s="662"/>
      <c r="M26" s="371" t="s">
        <v>46</v>
      </c>
      <c r="N26" s="287"/>
      <c r="O26" s="287"/>
      <c r="P26" s="277"/>
      <c r="Q26" s="688"/>
      <c r="R26" s="281"/>
      <c r="S26" s="691"/>
      <c r="T26"/>
      <c r="U26" s="303" t="s">
        <v>244</v>
      </c>
      <c r="V26" s="304" t="s">
        <v>56</v>
      </c>
      <c r="W26" s="305" t="s">
        <v>73</v>
      </c>
      <c r="X26" s="306" t="s">
        <v>74</v>
      </c>
      <c r="Y26" s="307" t="s">
        <v>56</v>
      </c>
      <c r="Z26" s="308" t="s">
        <v>95</v>
      </c>
      <c r="AA26" s="309" t="s">
        <v>77</v>
      </c>
      <c r="AB26"/>
      <c r="AC26"/>
      <c r="AD26"/>
      <c r="AE26"/>
    </row>
    <row r="27" spans="1:31" s="10" customFormat="1" ht="17.100000000000001" customHeight="1" thickBot="1" x14ac:dyDescent="0.3">
      <c r="A27" s="277"/>
      <c r="B27" s="310" t="s">
        <v>46</v>
      </c>
      <c r="C27" s="311">
        <v>0.115</v>
      </c>
      <c r="D27" s="311">
        <v>5.5E-2</v>
      </c>
      <c r="E27" s="311">
        <v>2.5000000000000001E-2</v>
      </c>
      <c r="F27" s="312">
        <v>2.15</v>
      </c>
      <c r="G27" s="313">
        <v>2.04</v>
      </c>
      <c r="H27" s="314">
        <v>1000</v>
      </c>
      <c r="I27" s="315">
        <v>500</v>
      </c>
      <c r="J27" s="663"/>
      <c r="K27" s="664"/>
      <c r="L27" s="665"/>
      <c r="M27" s="371" t="s">
        <v>55</v>
      </c>
      <c r="N27" s="287"/>
      <c r="O27" s="287"/>
      <c r="P27" s="277"/>
      <c r="Q27" s="689"/>
      <c r="R27" s="281"/>
      <c r="S27" s="692"/>
      <c r="T27"/>
      <c r="U27" s="310" t="s">
        <v>46</v>
      </c>
      <c r="V27" s="175">
        <v>0.06</v>
      </c>
      <c r="W27" s="174">
        <f>F27-(F27*V27)</f>
        <v>2.0209999999999999</v>
      </c>
      <c r="X27" s="173">
        <f>G27-(G27*V27)</f>
        <v>1.9176</v>
      </c>
      <c r="Y27" s="175">
        <v>1</v>
      </c>
      <c r="Z27" s="174">
        <f t="shared" ref="Z27:Z28" si="0">H27-(H27*Y27)</f>
        <v>0</v>
      </c>
      <c r="AA27" s="173">
        <f t="shared" ref="AA27:AA28" si="1">I27-(I27*Y27)</f>
        <v>0</v>
      </c>
      <c r="AB27"/>
      <c r="AC27"/>
      <c r="AD27"/>
      <c r="AE27"/>
    </row>
    <row r="28" spans="1:31" s="10" customFormat="1" ht="17.100000000000001" customHeight="1" x14ac:dyDescent="0.25">
      <c r="A28" s="277"/>
      <c r="B28" s="316" t="s">
        <v>55</v>
      </c>
      <c r="C28" s="317">
        <v>0.115</v>
      </c>
      <c r="D28" s="317">
        <v>5.5E-2</v>
      </c>
      <c r="E28" s="317">
        <v>1.4999999999999999E-2</v>
      </c>
      <c r="F28" s="318">
        <v>2.29</v>
      </c>
      <c r="G28" s="319">
        <v>2.19</v>
      </c>
      <c r="H28" s="320">
        <v>1500</v>
      </c>
      <c r="I28" s="321">
        <v>1000</v>
      </c>
      <c r="J28" s="663"/>
      <c r="K28" s="664"/>
      <c r="L28" s="665"/>
      <c r="M28" s="371" t="s">
        <v>59</v>
      </c>
      <c r="N28" s="287"/>
      <c r="O28" s="287"/>
      <c r="P28" s="277"/>
      <c r="Q28" s="687" t="s">
        <v>72</v>
      </c>
      <c r="R28" s="283"/>
      <c r="S28" s="684" t="s">
        <v>251</v>
      </c>
      <c r="T28"/>
      <c r="U28" s="316" t="s">
        <v>55</v>
      </c>
      <c r="V28" s="186">
        <v>0.1</v>
      </c>
      <c r="W28" s="185">
        <f t="shared" ref="W28:W37" si="2">F28-(F28*V28)</f>
        <v>2.0609999999999999</v>
      </c>
      <c r="X28" s="184">
        <f t="shared" ref="X28:X37" si="3">G28-(G28*V28)</f>
        <v>1.9709999999999999</v>
      </c>
      <c r="Y28" s="186">
        <v>1</v>
      </c>
      <c r="Z28" s="185">
        <f t="shared" si="0"/>
        <v>0</v>
      </c>
      <c r="AA28" s="184">
        <f t="shared" si="1"/>
        <v>0</v>
      </c>
      <c r="AB28"/>
      <c r="AC28"/>
      <c r="AD28"/>
      <c r="AE28"/>
    </row>
    <row r="29" spans="1:31" s="10" customFormat="1" ht="17.100000000000001" customHeight="1" x14ac:dyDescent="0.25">
      <c r="A29" s="277"/>
      <c r="B29" s="316" t="s">
        <v>59</v>
      </c>
      <c r="C29" s="317">
        <v>0.115</v>
      </c>
      <c r="D29" s="317">
        <v>5.5E-2</v>
      </c>
      <c r="E29" s="317">
        <v>4.4999999999999998E-2</v>
      </c>
      <c r="F29" s="318">
        <v>3.09</v>
      </c>
      <c r="G29" s="319">
        <v>2.88</v>
      </c>
      <c r="H29" s="320">
        <v>1500</v>
      </c>
      <c r="I29" s="321">
        <v>950</v>
      </c>
      <c r="J29" s="663"/>
      <c r="K29" s="664"/>
      <c r="L29" s="665"/>
      <c r="M29" s="371" t="s">
        <v>47</v>
      </c>
      <c r="N29" s="287"/>
      <c r="O29" s="287"/>
      <c r="P29" s="277"/>
      <c r="Q29" s="688"/>
      <c r="R29" s="284"/>
      <c r="S29" s="685"/>
      <c r="T29"/>
      <c r="U29" s="316" t="s">
        <v>59</v>
      </c>
      <c r="V29" s="186">
        <v>0.25</v>
      </c>
      <c r="W29" s="185">
        <f t="shared" si="2"/>
        <v>2.3174999999999999</v>
      </c>
      <c r="X29" s="184">
        <f t="shared" si="3"/>
        <v>2.16</v>
      </c>
      <c r="Y29" s="186">
        <v>0.75</v>
      </c>
      <c r="Z29" s="185">
        <f>H29-(H29*Y29)</f>
        <v>375</v>
      </c>
      <c r="AA29" s="184">
        <f>I29-(I29*Y29)</f>
        <v>237.5</v>
      </c>
      <c r="AB29"/>
      <c r="AC29"/>
      <c r="AD29"/>
      <c r="AE29"/>
    </row>
    <row r="30" spans="1:31" s="10" customFormat="1" ht="17.100000000000001" customHeight="1" x14ac:dyDescent="0.25">
      <c r="A30" s="277"/>
      <c r="B30" s="316" t="s">
        <v>47</v>
      </c>
      <c r="C30" s="317">
        <v>0.115</v>
      </c>
      <c r="D30" s="317">
        <v>5.5E-2</v>
      </c>
      <c r="E30" s="317">
        <v>3.5000000000000003E-2</v>
      </c>
      <c r="F30" s="318">
        <v>2.36</v>
      </c>
      <c r="G30" s="319">
        <v>2.36</v>
      </c>
      <c r="H30" s="320">
        <v>1000</v>
      </c>
      <c r="I30" s="321">
        <v>0</v>
      </c>
      <c r="J30" s="663"/>
      <c r="K30" s="664"/>
      <c r="L30" s="665"/>
      <c r="M30" s="371" t="s">
        <v>48</v>
      </c>
      <c r="N30" s="287"/>
      <c r="O30" s="287"/>
      <c r="P30" s="277"/>
      <c r="Q30" s="688"/>
      <c r="R30" s="284"/>
      <c r="S30" s="685"/>
      <c r="T30"/>
      <c r="U30" s="316" t="s">
        <v>47</v>
      </c>
      <c r="V30" s="186">
        <v>0.1</v>
      </c>
      <c r="W30" s="185">
        <f t="shared" si="2"/>
        <v>2.1239999999999997</v>
      </c>
      <c r="X30" s="184">
        <f t="shared" si="3"/>
        <v>2.1239999999999997</v>
      </c>
      <c r="Y30" s="186">
        <v>1</v>
      </c>
      <c r="Z30" s="185">
        <f t="shared" ref="Z30:Z37" si="4">H30-(H30*Y30)</f>
        <v>0</v>
      </c>
      <c r="AA30" s="184">
        <f t="shared" ref="AA30:AA37" si="5">I30-(I30*Y30)</f>
        <v>0</v>
      </c>
      <c r="AB30"/>
      <c r="AC30"/>
      <c r="AD30"/>
      <c r="AE30"/>
    </row>
    <row r="31" spans="1:31" s="10" customFormat="1" ht="17.100000000000001" customHeight="1" x14ac:dyDescent="0.25">
      <c r="A31" s="277"/>
      <c r="B31" s="316" t="s">
        <v>307</v>
      </c>
      <c r="C31" s="401">
        <v>0.115</v>
      </c>
      <c r="D31" s="401">
        <v>5.5E-2</v>
      </c>
      <c r="E31" s="401">
        <v>0.04</v>
      </c>
      <c r="F31" s="402">
        <v>2.2999999999999998</v>
      </c>
      <c r="G31" s="403">
        <v>2.2000000000000002</v>
      </c>
      <c r="H31" s="404">
        <v>1250</v>
      </c>
      <c r="I31" s="405">
        <v>900</v>
      </c>
      <c r="J31" s="663"/>
      <c r="K31" s="664"/>
      <c r="L31" s="665"/>
      <c r="M31" s="371"/>
      <c r="N31" s="287"/>
      <c r="O31" s="287"/>
      <c r="P31" s="277"/>
      <c r="Q31" s="688"/>
      <c r="R31" s="284"/>
      <c r="S31" s="685"/>
      <c r="T31"/>
      <c r="U31" s="316" t="s">
        <v>309</v>
      </c>
      <c r="V31" s="406">
        <v>0.1</v>
      </c>
      <c r="W31" s="407">
        <f t="shared" si="2"/>
        <v>2.0699999999999998</v>
      </c>
      <c r="X31" s="408">
        <f t="shared" si="3"/>
        <v>1.9800000000000002</v>
      </c>
      <c r="Y31" s="406">
        <v>0.75</v>
      </c>
      <c r="Z31" s="407">
        <f t="shared" si="4"/>
        <v>312.5</v>
      </c>
      <c r="AA31" s="408">
        <f t="shared" si="5"/>
        <v>225</v>
      </c>
      <c r="AB31"/>
      <c r="AC31"/>
      <c r="AD31"/>
      <c r="AE31"/>
    </row>
    <row r="32" spans="1:31" s="10" customFormat="1" ht="17.100000000000001" customHeight="1" thickBot="1" x14ac:dyDescent="0.3">
      <c r="A32" s="277"/>
      <c r="B32" s="322" t="s">
        <v>48</v>
      </c>
      <c r="C32" s="323">
        <v>0.115</v>
      </c>
      <c r="D32" s="323">
        <v>5.5E-2</v>
      </c>
      <c r="E32" s="323">
        <v>3.5000000000000003E-2</v>
      </c>
      <c r="F32" s="324">
        <v>2.1</v>
      </c>
      <c r="G32" s="325">
        <v>1.99</v>
      </c>
      <c r="H32" s="326">
        <v>1200</v>
      </c>
      <c r="I32" s="327">
        <v>800</v>
      </c>
      <c r="J32" s="663"/>
      <c r="K32" s="664"/>
      <c r="L32" s="665"/>
      <c r="M32" s="368"/>
      <c r="N32" s="287"/>
      <c r="O32" s="287"/>
      <c r="P32" s="277"/>
      <c r="Q32" s="689"/>
      <c r="R32" s="284"/>
      <c r="S32" s="686"/>
      <c r="T32"/>
      <c r="U32" s="322" t="s">
        <v>48</v>
      </c>
      <c r="V32" s="197">
        <v>0.1</v>
      </c>
      <c r="W32" s="196">
        <f t="shared" si="2"/>
        <v>1.8900000000000001</v>
      </c>
      <c r="X32" s="195">
        <f t="shared" si="3"/>
        <v>1.7909999999999999</v>
      </c>
      <c r="Y32" s="197">
        <v>0</v>
      </c>
      <c r="Z32" s="196">
        <f t="shared" si="4"/>
        <v>1200</v>
      </c>
      <c r="AA32" s="195">
        <f t="shared" si="5"/>
        <v>800</v>
      </c>
      <c r="AB32"/>
      <c r="AC32"/>
      <c r="AD32"/>
      <c r="AE32"/>
    </row>
    <row r="33" spans="1:31" s="10" customFormat="1" ht="17.100000000000001" customHeight="1" x14ac:dyDescent="0.25">
      <c r="A33" s="277"/>
      <c r="B33" s="328" t="s">
        <v>49</v>
      </c>
      <c r="C33" s="329">
        <v>0.115</v>
      </c>
      <c r="D33" s="329">
        <v>5.5E-2</v>
      </c>
      <c r="E33" s="329">
        <v>0.04</v>
      </c>
      <c r="F33" s="330">
        <v>2.42</v>
      </c>
      <c r="G33" s="331">
        <v>2.2599999999999998</v>
      </c>
      <c r="H33" s="332">
        <v>800</v>
      </c>
      <c r="I33" s="333">
        <v>500</v>
      </c>
      <c r="J33" s="663"/>
      <c r="K33" s="664"/>
      <c r="L33" s="665"/>
      <c r="M33" s="371" t="s">
        <v>49</v>
      </c>
      <c r="N33" s="287"/>
      <c r="O33" s="287"/>
      <c r="P33" s="277"/>
      <c r="Q33" s="687" t="s">
        <v>68</v>
      </c>
      <c r="R33" s="280"/>
      <c r="S33" s="690" t="s">
        <v>85</v>
      </c>
      <c r="T33"/>
      <c r="U33" s="328" t="s">
        <v>49</v>
      </c>
      <c r="V33" s="334">
        <v>0.08</v>
      </c>
      <c r="W33" s="174">
        <f t="shared" si="2"/>
        <v>2.2263999999999999</v>
      </c>
      <c r="X33" s="173">
        <f t="shared" si="3"/>
        <v>2.0791999999999997</v>
      </c>
      <c r="Y33" s="334">
        <v>1</v>
      </c>
      <c r="Z33" s="174">
        <f t="shared" si="4"/>
        <v>0</v>
      </c>
      <c r="AA33" s="173">
        <f t="shared" si="5"/>
        <v>0</v>
      </c>
      <c r="AB33"/>
      <c r="AC33"/>
      <c r="AD33"/>
      <c r="AE33"/>
    </row>
    <row r="34" spans="1:31" s="10" customFormat="1" ht="17.100000000000001" customHeight="1" x14ac:dyDescent="0.25">
      <c r="A34" s="277"/>
      <c r="B34" s="335" t="s">
        <v>57</v>
      </c>
      <c r="C34" s="336">
        <v>0.115</v>
      </c>
      <c r="D34" s="336">
        <v>5.5E-2</v>
      </c>
      <c r="E34" s="336">
        <v>3.5199999999999995E-2</v>
      </c>
      <c r="F34" s="337">
        <v>2.29</v>
      </c>
      <c r="G34" s="338">
        <v>2.1</v>
      </c>
      <c r="H34" s="339">
        <v>1500</v>
      </c>
      <c r="I34" s="340">
        <v>1000</v>
      </c>
      <c r="J34" s="663"/>
      <c r="K34" s="664"/>
      <c r="L34" s="665"/>
      <c r="M34" s="371" t="s">
        <v>57</v>
      </c>
      <c r="N34" s="287"/>
      <c r="O34" s="287"/>
      <c r="P34" s="277"/>
      <c r="Q34" s="688"/>
      <c r="R34" s="281"/>
      <c r="S34" s="691"/>
      <c r="T34"/>
      <c r="U34" s="335" t="s">
        <v>57</v>
      </c>
      <c r="V34" s="341">
        <v>0.1</v>
      </c>
      <c r="W34" s="185">
        <f t="shared" si="2"/>
        <v>2.0609999999999999</v>
      </c>
      <c r="X34" s="184">
        <f t="shared" si="3"/>
        <v>1.8900000000000001</v>
      </c>
      <c r="Y34" s="341">
        <v>1</v>
      </c>
      <c r="Z34" s="185">
        <f t="shared" si="4"/>
        <v>0</v>
      </c>
      <c r="AA34" s="184">
        <f t="shared" si="5"/>
        <v>0</v>
      </c>
      <c r="AB34"/>
      <c r="AC34"/>
      <c r="AD34"/>
      <c r="AE34"/>
    </row>
    <row r="35" spans="1:31" s="10" customFormat="1" ht="17.100000000000001" customHeight="1" x14ac:dyDescent="0.25">
      <c r="A35" s="277"/>
      <c r="B35" s="335" t="s">
        <v>58</v>
      </c>
      <c r="C35" s="342">
        <v>0.115</v>
      </c>
      <c r="D35" s="342">
        <v>5.5E-2</v>
      </c>
      <c r="E35" s="342">
        <v>6.5000000000000002E-2</v>
      </c>
      <c r="F35" s="343">
        <v>3.09</v>
      </c>
      <c r="G35" s="344">
        <v>2.88</v>
      </c>
      <c r="H35" s="345">
        <v>1500</v>
      </c>
      <c r="I35" s="346">
        <v>950</v>
      </c>
      <c r="J35" s="663"/>
      <c r="K35" s="664"/>
      <c r="L35" s="665"/>
      <c r="M35" s="371" t="s">
        <v>58</v>
      </c>
      <c r="N35" s="287"/>
      <c r="O35" s="287"/>
      <c r="P35" s="277"/>
      <c r="Q35" s="688"/>
      <c r="R35" s="281"/>
      <c r="S35" s="691"/>
      <c r="T35"/>
      <c r="U35" s="335" t="s">
        <v>58</v>
      </c>
      <c r="V35" s="341">
        <v>0.25</v>
      </c>
      <c r="W35" s="185">
        <f t="shared" si="2"/>
        <v>2.3174999999999999</v>
      </c>
      <c r="X35" s="184">
        <f t="shared" si="3"/>
        <v>2.16</v>
      </c>
      <c r="Y35" s="341">
        <v>0.75</v>
      </c>
      <c r="Z35" s="185">
        <f t="shared" si="4"/>
        <v>375</v>
      </c>
      <c r="AA35" s="184">
        <f t="shared" si="5"/>
        <v>237.5</v>
      </c>
      <c r="AB35"/>
      <c r="AC35"/>
      <c r="AD35"/>
      <c r="AE35"/>
    </row>
    <row r="36" spans="1:31" s="10" customFormat="1" ht="17.100000000000001" customHeight="1" x14ac:dyDescent="0.25">
      <c r="A36" s="277"/>
      <c r="B36" s="335" t="s">
        <v>308</v>
      </c>
      <c r="C36" s="342">
        <v>0.115</v>
      </c>
      <c r="D36" s="342">
        <v>5.5E-2</v>
      </c>
      <c r="E36" s="342">
        <v>0.04</v>
      </c>
      <c r="F36" s="343">
        <v>2.2999999999999998</v>
      </c>
      <c r="G36" s="344">
        <v>2.2000000000000002</v>
      </c>
      <c r="H36" s="345">
        <v>1250</v>
      </c>
      <c r="I36" s="346">
        <v>900</v>
      </c>
      <c r="J36" s="663"/>
      <c r="K36" s="664"/>
      <c r="L36" s="665"/>
      <c r="M36" s="371"/>
      <c r="N36" s="287"/>
      <c r="O36" s="287"/>
      <c r="P36" s="277"/>
      <c r="Q36" s="688"/>
      <c r="R36" s="281"/>
      <c r="S36" s="691"/>
      <c r="T36"/>
      <c r="U36" s="335" t="s">
        <v>310</v>
      </c>
      <c r="V36" s="409">
        <v>0.1</v>
      </c>
      <c r="W36" s="407">
        <f t="shared" si="2"/>
        <v>2.0699999999999998</v>
      </c>
      <c r="X36" s="408">
        <f t="shared" si="3"/>
        <v>1.9800000000000002</v>
      </c>
      <c r="Y36" s="409">
        <v>0.75</v>
      </c>
      <c r="Z36" s="407">
        <f t="shared" si="4"/>
        <v>312.5</v>
      </c>
      <c r="AA36" s="408">
        <f t="shared" si="5"/>
        <v>225</v>
      </c>
      <c r="AB36"/>
      <c r="AC36"/>
      <c r="AD36"/>
      <c r="AE36"/>
    </row>
    <row r="37" spans="1:31" s="10" customFormat="1" ht="15" customHeight="1" thickBot="1" x14ac:dyDescent="0.3">
      <c r="A37" s="277"/>
      <c r="B37" s="347" t="s">
        <v>50</v>
      </c>
      <c r="C37" s="348">
        <v>0.11</v>
      </c>
      <c r="D37" s="348">
        <v>5.5E-2</v>
      </c>
      <c r="E37" s="348">
        <v>6.25E-2</v>
      </c>
      <c r="F37" s="349">
        <v>2.4700000000000002</v>
      </c>
      <c r="G37" s="350">
        <v>2.4700000000000002</v>
      </c>
      <c r="H37" s="351">
        <v>1000</v>
      </c>
      <c r="I37" s="352">
        <v>0</v>
      </c>
      <c r="J37" s="666"/>
      <c r="K37" s="667"/>
      <c r="L37" s="668"/>
      <c r="M37" s="371" t="s">
        <v>50</v>
      </c>
      <c r="N37" s="287"/>
      <c r="O37" s="287"/>
      <c r="P37" s="277"/>
      <c r="Q37" s="689"/>
      <c r="R37" s="282"/>
      <c r="S37" s="692"/>
      <c r="T37"/>
      <c r="U37" s="347" t="s">
        <v>50</v>
      </c>
      <c r="V37" s="353">
        <v>0.1</v>
      </c>
      <c r="W37" s="196">
        <f t="shared" si="2"/>
        <v>2.2230000000000003</v>
      </c>
      <c r="X37" s="195">
        <f t="shared" si="3"/>
        <v>2.2230000000000003</v>
      </c>
      <c r="Y37" s="353">
        <v>1</v>
      </c>
      <c r="Z37" s="196">
        <f t="shared" si="4"/>
        <v>0</v>
      </c>
      <c r="AA37" s="195">
        <f t="shared" si="5"/>
        <v>0</v>
      </c>
    </row>
    <row r="38" spans="1:31" s="10" customFormat="1" ht="15" customHeight="1" thickBot="1" x14ac:dyDescent="0.3">
      <c r="A38" s="277"/>
      <c r="B38" s="354">
        <f>E8</f>
        <v>0</v>
      </c>
      <c r="C38" s="369" t="str">
        <f>C26</f>
        <v>Super.
%</v>
      </c>
      <c r="D38" s="370" t="str">
        <f>D26</f>
        <v>Payroll Tax
%</v>
      </c>
      <c r="E38" s="370" t="str">
        <f>E26</f>
        <v>Contractor
On-Costs %</v>
      </c>
      <c r="F38" s="370" t="str">
        <f t="shared" ref="F38:I38" si="6">F26</f>
        <v>Gross Margin
&lt;/= 6 mths</v>
      </c>
      <c r="G38" s="370" t="str">
        <f t="shared" si="6"/>
        <v>Gross Margin
&gt; 6 mths</v>
      </c>
      <c r="H38" s="370" t="str">
        <f t="shared" si="6"/>
        <v>Spotter's Fee
&lt;/= 2 mths</v>
      </c>
      <c r="I38" s="371" t="str">
        <f t="shared" si="6"/>
        <v>Spotter's Fee
&gt;2 - &lt;/=6 mths</v>
      </c>
      <c r="J38" s="287"/>
      <c r="K38" s="287"/>
      <c r="L38" s="277"/>
      <c r="M38" s="368"/>
      <c r="N38" s="277"/>
      <c r="O38" s="277"/>
      <c r="P38" s="277"/>
      <c r="Q38" s="355"/>
      <c r="R38" s="355"/>
      <c r="S38" s="279"/>
      <c r="T38"/>
      <c r="U38" s="356">
        <f>E8</f>
        <v>0</v>
      </c>
      <c r="V38" s="357"/>
      <c r="W38" s="356" t="str">
        <f>W26</f>
        <v>Payroll Only Gross Margin
&lt;/= 6 mths</v>
      </c>
      <c r="X38" s="356" t="str">
        <f>X26</f>
        <v>Payroll Only Gross Margin
&gt; 6 mths</v>
      </c>
      <c r="Y38" s="357"/>
      <c r="Z38" s="357" t="str">
        <f>Z26</f>
        <v>Payroll Only Spotter's Fee
&lt;/= 2 mths</v>
      </c>
      <c r="AA38" s="358" t="str">
        <f>AA26</f>
        <v>Payroll Only Spotter's Fee
&gt;2 - &lt;/=6 mths</v>
      </c>
    </row>
    <row r="39" spans="1:31" s="35" customFormat="1" ht="39.950000000000003" customHeight="1" thickBot="1" x14ac:dyDescent="0.3">
      <c r="A39" s="287"/>
      <c r="B39" s="580" t="s">
        <v>289</v>
      </c>
      <c r="C39" s="581"/>
      <c r="D39" s="581"/>
      <c r="E39" s="581"/>
      <c r="F39" s="581"/>
      <c r="G39" s="581"/>
      <c r="H39" s="581"/>
      <c r="I39" s="581"/>
      <c r="J39" s="581"/>
      <c r="K39" s="581"/>
      <c r="L39" s="581"/>
      <c r="M39" s="581"/>
      <c r="N39" s="581"/>
      <c r="O39" s="581"/>
      <c r="P39" s="582"/>
    </row>
    <row r="40" spans="1:31" s="35" customFormat="1" ht="91.5" customHeight="1" thickBot="1" x14ac:dyDescent="0.3">
      <c r="A40" s="287"/>
      <c r="B40" s="583" t="s">
        <v>298</v>
      </c>
      <c r="C40" s="584"/>
      <c r="D40" s="584"/>
      <c r="E40" s="584"/>
      <c r="F40" s="584"/>
      <c r="G40" s="584"/>
      <c r="H40" s="584"/>
      <c r="I40" s="584"/>
      <c r="J40" s="584"/>
      <c r="K40" s="584"/>
      <c r="L40" s="584"/>
      <c r="M40" s="584"/>
      <c r="N40" s="584"/>
      <c r="O40" s="584"/>
      <c r="P40" s="585"/>
    </row>
    <row r="41" spans="1:31" s="35" customFormat="1" ht="11.25" customHeight="1" thickBot="1" x14ac:dyDescent="0.3">
      <c r="A41" s="287"/>
      <c r="B41" s="287"/>
      <c r="C41" s="287"/>
      <c r="D41" s="287"/>
      <c r="E41" s="287"/>
      <c r="F41" s="287"/>
      <c r="G41" s="287"/>
      <c r="H41" s="287"/>
      <c r="I41" s="287"/>
      <c r="J41" s="287"/>
      <c r="K41" s="287"/>
      <c r="L41" s="287"/>
      <c r="M41" s="287"/>
      <c r="N41" s="287"/>
      <c r="O41" s="287"/>
      <c r="P41" s="287"/>
    </row>
    <row r="42" spans="1:31" s="151" customFormat="1" ht="15" customHeight="1" thickTop="1" x14ac:dyDescent="0.25">
      <c r="A42" s="287"/>
      <c r="B42" s="520" t="s">
        <v>281</v>
      </c>
      <c r="C42" s="521"/>
      <c r="D42" s="522"/>
      <c r="E42" s="589" t="s">
        <v>120</v>
      </c>
      <c r="F42" s="592" t="s">
        <v>51</v>
      </c>
      <c r="G42" s="593"/>
      <c r="H42" s="593"/>
      <c r="I42" s="594"/>
      <c r="J42" s="601" t="s">
        <v>71</v>
      </c>
      <c r="K42" s="604" t="s">
        <v>216</v>
      </c>
      <c r="L42" s="607" t="s">
        <v>278</v>
      </c>
      <c r="M42" s="608"/>
      <c r="N42" s="609"/>
      <c r="O42" s="616" t="s">
        <v>35</v>
      </c>
      <c r="P42" s="617"/>
    </row>
    <row r="43" spans="1:31" s="151" customFormat="1" ht="22.5" customHeight="1" x14ac:dyDescent="0.25">
      <c r="A43" s="287"/>
      <c r="B43" s="586"/>
      <c r="C43" s="587"/>
      <c r="D43" s="588"/>
      <c r="E43" s="590"/>
      <c r="F43" s="595"/>
      <c r="G43" s="596"/>
      <c r="H43" s="596"/>
      <c r="I43" s="597"/>
      <c r="J43" s="602"/>
      <c r="K43" s="605"/>
      <c r="L43" s="610"/>
      <c r="M43" s="611"/>
      <c r="N43" s="612"/>
      <c r="O43" s="618"/>
      <c r="P43" s="619"/>
    </row>
    <row r="44" spans="1:31" s="151" customFormat="1" ht="27.75" customHeight="1" x14ac:dyDescent="0.25">
      <c r="A44" s="287"/>
      <c r="B44" s="586"/>
      <c r="C44" s="587"/>
      <c r="D44" s="588"/>
      <c r="E44" s="591"/>
      <c r="F44" s="598"/>
      <c r="G44" s="599"/>
      <c r="H44" s="599"/>
      <c r="I44" s="600"/>
      <c r="J44" s="603"/>
      <c r="K44" s="606"/>
      <c r="L44" s="613"/>
      <c r="M44" s="614"/>
      <c r="N44" s="615"/>
      <c r="O44" s="620"/>
      <c r="P44" s="621"/>
    </row>
    <row r="45" spans="1:31" s="151" customFormat="1" ht="15" customHeight="1" x14ac:dyDescent="0.25">
      <c r="A45" s="287"/>
      <c r="B45" s="586"/>
      <c r="C45" s="587"/>
      <c r="D45" s="588"/>
      <c r="E45" s="622"/>
      <c r="F45" s="624"/>
      <c r="G45" s="625"/>
      <c r="H45" s="625"/>
      <c r="I45" s="626"/>
      <c r="J45" s="633"/>
      <c r="K45" s="636"/>
      <c r="L45" s="639"/>
      <c r="M45" s="640"/>
      <c r="N45" s="641"/>
      <c r="O45" s="648"/>
      <c r="P45" s="649"/>
    </row>
    <row r="46" spans="1:31" s="151" customFormat="1" ht="9.9499999999999993" customHeight="1" x14ac:dyDescent="0.25">
      <c r="A46" s="287"/>
      <c r="B46" s="586"/>
      <c r="C46" s="587"/>
      <c r="D46" s="588"/>
      <c r="E46" s="622"/>
      <c r="F46" s="627"/>
      <c r="G46" s="628"/>
      <c r="H46" s="628"/>
      <c r="I46" s="629"/>
      <c r="J46" s="634"/>
      <c r="K46" s="637"/>
      <c r="L46" s="642"/>
      <c r="M46" s="643"/>
      <c r="N46" s="644"/>
      <c r="O46" s="650"/>
      <c r="P46" s="651"/>
    </row>
    <row r="47" spans="1:31" s="151" customFormat="1" ht="15" customHeight="1" thickBot="1" x14ac:dyDescent="0.3">
      <c r="A47" s="287"/>
      <c r="B47" s="523"/>
      <c r="C47" s="524"/>
      <c r="D47" s="525"/>
      <c r="E47" s="623"/>
      <c r="F47" s="630"/>
      <c r="G47" s="631"/>
      <c r="H47" s="631"/>
      <c r="I47" s="632"/>
      <c r="J47" s="635"/>
      <c r="K47" s="638"/>
      <c r="L47" s="645"/>
      <c r="M47" s="646"/>
      <c r="N47" s="647"/>
      <c r="O47" s="652"/>
      <c r="P47" s="653"/>
    </row>
    <row r="48" spans="1:31" s="151" customFormat="1" ht="15" customHeight="1" thickTop="1" thickBot="1" x14ac:dyDescent="0.3">
      <c r="A48" s="287"/>
      <c r="B48" s="287"/>
      <c r="C48" s="287"/>
      <c r="D48" s="287"/>
      <c r="E48" s="287"/>
      <c r="F48" s="368">
        <f>F45</f>
        <v>0</v>
      </c>
      <c r="G48" s="287"/>
      <c r="H48" s="287"/>
      <c r="I48" s="287"/>
      <c r="J48" s="287"/>
      <c r="K48" s="287"/>
      <c r="L48" s="287"/>
      <c r="M48" s="287"/>
      <c r="N48" s="287"/>
      <c r="O48" s="287"/>
      <c r="P48" s="287"/>
      <c r="Q48"/>
      <c r="R48" s="35"/>
      <c r="S48" s="35"/>
      <c r="T48" s="35"/>
      <c r="U48" s="35"/>
      <c r="V48" s="35"/>
      <c r="W48" s="35"/>
      <c r="X48" s="35"/>
      <c r="Y48" s="35"/>
    </row>
    <row r="49" spans="1:25" s="151" customFormat="1" ht="39.950000000000003" customHeight="1" x14ac:dyDescent="0.25">
      <c r="A49" s="287"/>
      <c r="B49" s="287"/>
      <c r="C49" s="568" t="s">
        <v>279</v>
      </c>
      <c r="D49" s="569"/>
      <c r="E49" s="570" t="s">
        <v>279</v>
      </c>
      <c r="F49" s="571"/>
      <c r="G49" s="572" t="s">
        <v>280</v>
      </c>
      <c r="H49" s="573"/>
      <c r="I49" s="574" t="s">
        <v>280</v>
      </c>
      <c r="J49" s="575"/>
      <c r="K49" s="367" t="e">
        <f>INDEX(B26:I37,MATCH(F48,B26:B37,0),MATCH(C38,B26:I26,0))</f>
        <v>#N/A</v>
      </c>
      <c r="L49" s="576" t="s">
        <v>141</v>
      </c>
      <c r="M49" s="577"/>
      <c r="N49" s="564" t="s">
        <v>141</v>
      </c>
      <c r="O49" s="565"/>
      <c r="P49" s="287"/>
      <c r="R49" s="35"/>
      <c r="S49" s="35"/>
      <c r="T49" s="35"/>
      <c r="U49" s="35"/>
      <c r="V49" s="35"/>
      <c r="W49" s="35"/>
      <c r="X49" s="35"/>
      <c r="Y49" s="35"/>
    </row>
    <row r="50" spans="1:25" s="151" customFormat="1" ht="30" customHeight="1" thickBot="1" x14ac:dyDescent="0.3">
      <c r="A50" s="287"/>
      <c r="B50" s="287"/>
      <c r="C50" s="556" t="s">
        <v>273</v>
      </c>
      <c r="D50" s="557"/>
      <c r="E50" s="558" t="s">
        <v>274</v>
      </c>
      <c r="F50" s="559"/>
      <c r="G50" s="560" t="s">
        <v>273</v>
      </c>
      <c r="H50" s="561"/>
      <c r="I50" s="562" t="s">
        <v>274</v>
      </c>
      <c r="J50" s="563"/>
      <c r="K50" s="368" t="e">
        <f>INDEX(B26:I37,MATCH(F48,B26:B37,0),MATCH(D38,B26:I26,0))</f>
        <v>#N/A</v>
      </c>
      <c r="L50" s="578" t="s">
        <v>273</v>
      </c>
      <c r="M50" s="579"/>
      <c r="N50" s="566" t="s">
        <v>274</v>
      </c>
      <c r="O50" s="567"/>
      <c r="P50" s="287"/>
      <c r="R50" s="35"/>
      <c r="S50" s="35"/>
      <c r="T50" s="35"/>
      <c r="U50" s="35"/>
      <c r="V50" s="35"/>
      <c r="W50" s="35"/>
      <c r="X50" s="35"/>
      <c r="Y50" s="35"/>
    </row>
    <row r="51" spans="1:25" s="151" customFormat="1" ht="39.950000000000003" customHeight="1" thickBot="1" x14ac:dyDescent="0.3">
      <c r="A51" s="287"/>
      <c r="B51" s="287"/>
      <c r="C51" s="535" t="e">
        <f>INDEX(U26:AA37,MATCH(F48,U26:U37,0),MATCH(W38,U26:AA26,0))</f>
        <v>#N/A</v>
      </c>
      <c r="D51" s="536"/>
      <c r="E51" s="537" t="e">
        <f>INDEX(U26:AA37,MATCH(F48,U26:U37,0),MATCH(X38,U26:AA26,0))</f>
        <v>#N/A</v>
      </c>
      <c r="F51" s="538"/>
      <c r="G51" s="539" t="e">
        <f>INDEX(B26:I37,MATCH(F48,B26:B37,0),MATCH(F38,B26:I26,0))</f>
        <v>#N/A</v>
      </c>
      <c r="H51" s="540"/>
      <c r="I51" s="541" t="e">
        <f>INDEX(B26:I37,MATCH(F48,B26:B37,0),MATCH(G38,B26:I26,0))</f>
        <v>#N/A</v>
      </c>
      <c r="J51" s="542"/>
      <c r="K51" s="368" t="e">
        <f>INDEX(B26:I37,MATCH(F48,B26:B37,0),MATCH(E38,B26:I26,0))</f>
        <v>#N/A</v>
      </c>
      <c r="L51" s="543" t="e">
        <f>IF(J45="Y",(ROUND(L45+(L45*K49)+((L45+(L45*K49))*K50)+(L45*K51)+C51,2)),(ROUND(L45+(L45*K49)+((L45+(L45*K49))*K50)+(L45*K51)+G51,2)))</f>
        <v>#N/A</v>
      </c>
      <c r="M51" s="544"/>
      <c r="N51" s="533" t="e">
        <f>IF(J45="Y",(ROUND(L45+(L45*K49)+((L45+(L45*K49))*K50)+(L45*K51)+E51,2)),(ROUND(L45+(L45*K49)+((L45+(L45*K49))*K50)+(L45*K51)+I51,2)))</f>
        <v>#N/A</v>
      </c>
      <c r="O51" s="534"/>
      <c r="P51" s="287"/>
      <c r="R51" s="35"/>
      <c r="S51" s="35"/>
      <c r="T51" s="35"/>
      <c r="U51" s="35"/>
      <c r="V51" s="35"/>
      <c r="W51" s="35"/>
      <c r="X51" s="35"/>
      <c r="Y51" s="35"/>
    </row>
    <row r="52" spans="1:25" s="151" customFormat="1" ht="15" customHeight="1" thickBot="1" x14ac:dyDescent="0.3">
      <c r="A52" s="287"/>
      <c r="B52" s="287"/>
      <c r="C52" s="287"/>
      <c r="D52" s="287"/>
      <c r="E52" s="287"/>
      <c r="F52" s="287"/>
      <c r="G52" s="287"/>
      <c r="H52" s="287"/>
      <c r="I52" s="287"/>
      <c r="J52" s="287"/>
      <c r="K52" s="368"/>
      <c r="L52" s="287"/>
      <c r="M52" s="287"/>
      <c r="N52" s="287"/>
      <c r="O52" s="287"/>
      <c r="P52" s="287"/>
      <c r="R52" s="35"/>
      <c r="S52" s="35"/>
      <c r="T52" s="35"/>
      <c r="U52" s="35"/>
      <c r="V52" s="35"/>
      <c r="W52" s="35"/>
      <c r="X52" s="35"/>
      <c r="Y52" s="35"/>
    </row>
    <row r="53" spans="1:25" s="151" customFormat="1" ht="30" customHeight="1" thickBot="1" x14ac:dyDescent="0.3">
      <c r="A53" s="287"/>
      <c r="B53" s="287"/>
      <c r="C53" s="287"/>
      <c r="D53" s="287"/>
      <c r="E53" s="488" t="s">
        <v>284</v>
      </c>
      <c r="F53" s="489"/>
      <c r="G53" s="489"/>
      <c r="H53" s="489"/>
      <c r="I53" s="553" t="s">
        <v>292</v>
      </c>
      <c r="J53" s="554"/>
      <c r="K53" s="554"/>
      <c r="L53" s="555"/>
      <c r="M53" s="287"/>
      <c r="N53" s="287"/>
      <c r="O53" s="287"/>
      <c r="P53" s="287"/>
      <c r="R53" s="35"/>
      <c r="S53" s="35"/>
      <c r="T53" s="35"/>
      <c r="U53" s="35"/>
      <c r="V53" s="35"/>
      <c r="W53" s="35"/>
      <c r="X53" s="35"/>
      <c r="Y53" s="35"/>
    </row>
    <row r="54" spans="1:25" s="151" customFormat="1" ht="50.1" customHeight="1" thickTop="1" thickBot="1" x14ac:dyDescent="0.3">
      <c r="A54" s="287"/>
      <c r="B54" s="520" t="s">
        <v>299</v>
      </c>
      <c r="C54" s="521"/>
      <c r="D54" s="522"/>
      <c r="E54" s="526" t="s">
        <v>272</v>
      </c>
      <c r="F54" s="527"/>
      <c r="G54" s="528" t="s">
        <v>296</v>
      </c>
      <c r="H54" s="528"/>
      <c r="I54" s="529" t="s">
        <v>282</v>
      </c>
      <c r="J54" s="530"/>
      <c r="K54" s="545" t="s">
        <v>283</v>
      </c>
      <c r="L54" s="546"/>
      <c r="M54" s="549" t="s">
        <v>285</v>
      </c>
      <c r="N54" s="550"/>
      <c r="O54" s="287"/>
      <c r="P54" s="287"/>
      <c r="R54" s="35"/>
      <c r="S54" s="35"/>
      <c r="T54" s="35"/>
      <c r="U54" s="35"/>
      <c r="V54" s="35"/>
      <c r="W54" s="35"/>
      <c r="X54" s="35"/>
      <c r="Y54" s="35"/>
    </row>
    <row r="55" spans="1:25" s="151" customFormat="1" ht="39.950000000000003" customHeight="1" thickBot="1" x14ac:dyDescent="0.3">
      <c r="A55" s="287"/>
      <c r="B55" s="523"/>
      <c r="C55" s="524"/>
      <c r="D55" s="525"/>
      <c r="E55" s="531"/>
      <c r="F55" s="532"/>
      <c r="G55" s="531"/>
      <c r="H55" s="532"/>
      <c r="I55" s="531"/>
      <c r="J55" s="532"/>
      <c r="K55" s="547"/>
      <c r="L55" s="548"/>
      <c r="M55" s="551">
        <f>NETWORKDAYS(E55,K55)</f>
        <v>0</v>
      </c>
      <c r="N55" s="552"/>
      <c r="O55" s="287"/>
      <c r="P55" s="287"/>
      <c r="R55" s="35"/>
      <c r="S55" s="35"/>
      <c r="T55" s="35"/>
      <c r="U55" s="35"/>
      <c r="V55" s="35"/>
      <c r="W55" s="35"/>
      <c r="X55" s="35"/>
      <c r="Y55" s="35"/>
    </row>
    <row r="56" spans="1:25" s="151" customFormat="1" ht="40.5" customHeight="1" thickTop="1" thickBot="1" x14ac:dyDescent="0.3">
      <c r="A56" s="287"/>
      <c r="B56" s="287"/>
      <c r="C56" s="287"/>
      <c r="D56" s="287"/>
      <c r="E56" s="476" t="s">
        <v>293</v>
      </c>
      <c r="F56" s="486"/>
      <c r="G56" s="486"/>
      <c r="H56" s="487"/>
      <c r="I56" s="476" t="s">
        <v>294</v>
      </c>
      <c r="J56" s="477"/>
      <c r="K56" s="477"/>
      <c r="L56" s="478"/>
      <c r="M56" s="287"/>
      <c r="N56" s="287"/>
      <c r="O56" s="287"/>
      <c r="P56" s="287"/>
      <c r="R56" s="35"/>
      <c r="S56" s="35"/>
      <c r="T56" s="35"/>
      <c r="U56" s="35"/>
      <c r="V56" s="35"/>
      <c r="W56" s="35"/>
      <c r="X56" s="35"/>
      <c r="Y56" s="35"/>
    </row>
    <row r="57" spans="1:25" s="151" customFormat="1" ht="39" customHeight="1" thickBot="1" x14ac:dyDescent="0.3">
      <c r="A57" s="287"/>
      <c r="B57" s="490" t="s">
        <v>297</v>
      </c>
      <c r="C57" s="491"/>
      <c r="D57" s="287"/>
      <c r="E57" s="496">
        <f>NETWORKDAYS(E55,G55)</f>
        <v>0</v>
      </c>
      <c r="F57" s="497"/>
      <c r="G57" s="497"/>
      <c r="H57" s="498"/>
      <c r="I57" s="483">
        <f>NETWORKDAYS(I55,K55)</f>
        <v>0</v>
      </c>
      <c r="J57" s="484"/>
      <c r="K57" s="484"/>
      <c r="L57" s="485"/>
      <c r="M57" s="287"/>
      <c r="N57" s="287"/>
      <c r="O57" s="287"/>
      <c r="P57" s="287"/>
      <c r="R57" s="35"/>
      <c r="S57" s="35"/>
      <c r="T57" s="35"/>
      <c r="U57" s="35"/>
      <c r="V57" s="35"/>
      <c r="W57" s="35"/>
      <c r="X57" s="35"/>
      <c r="Y57" s="35"/>
    </row>
    <row r="58" spans="1:25" s="151" customFormat="1" ht="39.950000000000003" customHeight="1" x14ac:dyDescent="0.25">
      <c r="A58" s="287"/>
      <c r="B58" s="492"/>
      <c r="C58" s="493"/>
      <c r="D58" s="287"/>
      <c r="E58" s="499" t="s">
        <v>287</v>
      </c>
      <c r="F58" s="500"/>
      <c r="G58" s="501" t="s">
        <v>288</v>
      </c>
      <c r="H58" s="480"/>
      <c r="I58" s="499" t="s">
        <v>290</v>
      </c>
      <c r="J58" s="500"/>
      <c r="K58" s="479" t="s">
        <v>291</v>
      </c>
      <c r="L58" s="480"/>
      <c r="M58" s="287"/>
      <c r="N58" s="287"/>
      <c r="O58" s="287"/>
      <c r="P58" s="287"/>
      <c r="R58" s="35"/>
      <c r="S58" s="35"/>
      <c r="T58" s="35"/>
      <c r="U58" s="35"/>
      <c r="V58" s="35"/>
      <c r="W58" s="35"/>
      <c r="X58" s="35"/>
      <c r="Y58" s="35"/>
    </row>
    <row r="59" spans="1:25" s="151" customFormat="1" ht="35.1" customHeight="1" thickBot="1" x14ac:dyDescent="0.3">
      <c r="A59" s="287"/>
      <c r="B59" s="492"/>
      <c r="C59" s="493"/>
      <c r="D59" s="287"/>
      <c r="E59" s="481" t="e">
        <f>IF(E57&gt;130,((O45/5)*N51*E57),((O45/5)*L51*E57))</f>
        <v>#N/A</v>
      </c>
      <c r="F59" s="482"/>
      <c r="G59" s="502" t="e">
        <f>E59+(E59*0.1)</f>
        <v>#N/A</v>
      </c>
      <c r="H59" s="482"/>
      <c r="I59" s="481" t="e">
        <f>IF(M55&gt;130,((O45/5)*N51*I57),((O45/5)*L51*I57))</f>
        <v>#N/A</v>
      </c>
      <c r="J59" s="482"/>
      <c r="K59" s="481" t="e">
        <f>I59+(I59*0.1)</f>
        <v>#N/A</v>
      </c>
      <c r="L59" s="482"/>
      <c r="M59" s="287"/>
      <c r="N59" s="287"/>
      <c r="O59" s="287"/>
      <c r="P59" s="287"/>
      <c r="R59" s="35"/>
      <c r="S59" s="35"/>
      <c r="T59" s="35"/>
      <c r="U59" s="35"/>
      <c r="V59" s="35"/>
      <c r="W59" s="35"/>
      <c r="X59" s="35"/>
      <c r="Y59" s="35"/>
    </row>
    <row r="60" spans="1:25" s="151" customFormat="1" ht="15" customHeight="1" thickBot="1" x14ac:dyDescent="0.3">
      <c r="A60" s="287"/>
      <c r="B60" s="492"/>
      <c r="C60" s="493"/>
      <c r="D60" s="287"/>
      <c r="E60" s="287"/>
      <c r="F60" s="287"/>
      <c r="G60" s="287"/>
      <c r="H60" s="287"/>
      <c r="I60" s="287"/>
      <c r="J60" s="287"/>
      <c r="K60" s="287"/>
      <c r="L60" s="287"/>
      <c r="M60" s="287"/>
      <c r="N60" s="287"/>
      <c r="O60" s="287"/>
      <c r="P60" s="287"/>
      <c r="R60" s="35"/>
      <c r="S60" s="35"/>
      <c r="T60" s="35"/>
      <c r="U60" s="35"/>
      <c r="V60" s="35"/>
      <c r="W60" s="35"/>
      <c r="X60" s="35"/>
      <c r="Y60" s="35"/>
    </row>
    <row r="61" spans="1:25" s="151" customFormat="1" ht="39.950000000000003" customHeight="1" thickTop="1" x14ac:dyDescent="0.25">
      <c r="A61" s="287"/>
      <c r="B61" s="492"/>
      <c r="C61" s="493"/>
      <c r="D61" s="287"/>
      <c r="E61" s="503" t="s">
        <v>276</v>
      </c>
      <c r="F61" s="504"/>
      <c r="G61" s="504"/>
      <c r="H61" s="505"/>
      <c r="I61" s="509" t="s">
        <v>276</v>
      </c>
      <c r="J61" s="510"/>
      <c r="K61" s="510"/>
      <c r="L61" s="511"/>
      <c r="M61" s="287"/>
      <c r="N61" s="287"/>
      <c r="O61" s="287"/>
      <c r="P61" s="287"/>
      <c r="R61" s="35"/>
      <c r="S61" s="35"/>
      <c r="T61" s="35"/>
      <c r="U61" s="35"/>
      <c r="V61" s="35"/>
      <c r="W61" s="35"/>
      <c r="X61" s="35"/>
      <c r="Y61" s="35"/>
    </row>
    <row r="62" spans="1:25" s="151" customFormat="1" ht="24.95" customHeight="1" x14ac:dyDescent="0.25">
      <c r="A62" s="287"/>
      <c r="B62" s="492"/>
      <c r="C62" s="493"/>
      <c r="D62" s="287"/>
      <c r="E62" s="506" t="s">
        <v>275</v>
      </c>
      <c r="F62" s="507"/>
      <c r="G62" s="507"/>
      <c r="H62" s="508"/>
      <c r="I62" s="512" t="s">
        <v>277</v>
      </c>
      <c r="J62" s="513"/>
      <c r="K62" s="513"/>
      <c r="L62" s="514"/>
      <c r="M62" s="287"/>
      <c r="N62" s="287"/>
      <c r="O62" s="287"/>
      <c r="P62" s="287"/>
      <c r="R62" s="35"/>
      <c r="S62" s="35"/>
      <c r="T62" s="35"/>
      <c r="U62" s="35"/>
      <c r="V62" s="35"/>
      <c r="W62" s="35"/>
      <c r="X62" s="35"/>
      <c r="Y62" s="35"/>
    </row>
    <row r="63" spans="1:25" s="151" customFormat="1" ht="42.75" customHeight="1" thickBot="1" x14ac:dyDescent="0.3">
      <c r="A63" s="287"/>
      <c r="B63" s="492"/>
      <c r="C63" s="493"/>
      <c r="D63" s="287"/>
      <c r="E63" s="518" t="e">
        <f>E59+I59</f>
        <v>#N/A</v>
      </c>
      <c r="F63" s="516"/>
      <c r="G63" s="516"/>
      <c r="H63" s="519"/>
      <c r="I63" s="515" t="e">
        <f>G59+K59</f>
        <v>#N/A</v>
      </c>
      <c r="J63" s="516"/>
      <c r="K63" s="516"/>
      <c r="L63" s="517"/>
      <c r="M63" s="287"/>
      <c r="N63" s="287"/>
      <c r="O63" s="287"/>
      <c r="P63" s="287"/>
      <c r="R63" s="35"/>
      <c r="S63" s="35"/>
      <c r="T63" s="35"/>
      <c r="U63" s="35"/>
      <c r="V63" s="35"/>
      <c r="W63" s="35"/>
      <c r="X63" s="35"/>
      <c r="Y63" s="35"/>
    </row>
    <row r="64" spans="1:25" s="151" customFormat="1" ht="9.75" customHeight="1" thickTop="1" thickBot="1" x14ac:dyDescent="0.3">
      <c r="A64" s="287"/>
      <c r="B64" s="494"/>
      <c r="C64" s="495"/>
      <c r="D64" s="287"/>
      <c r="E64" s="287"/>
      <c r="F64" s="287"/>
      <c r="G64" s="287"/>
      <c r="H64" s="287"/>
      <c r="I64" s="287"/>
      <c r="J64" s="287"/>
      <c r="K64" s="287"/>
      <c r="L64" s="287"/>
      <c r="M64" s="287"/>
      <c r="N64" s="287"/>
      <c r="O64" s="287"/>
      <c r="P64" s="287"/>
      <c r="R64" s="35"/>
      <c r="S64" s="35"/>
      <c r="T64" s="35"/>
      <c r="U64" s="35"/>
      <c r="V64" s="35"/>
      <c r="W64" s="35"/>
      <c r="X64" s="35"/>
      <c r="Y64" s="35"/>
    </row>
    <row r="65" spans="1:25" s="151" customFormat="1" ht="15" customHeight="1" x14ac:dyDescent="0.25">
      <c r="A65" s="287"/>
      <c r="B65" s="287"/>
      <c r="C65" s="287"/>
      <c r="D65" s="287"/>
      <c r="E65" s="287"/>
      <c r="F65" s="287"/>
      <c r="G65" s="287"/>
      <c r="H65" s="287"/>
      <c r="I65" s="287"/>
      <c r="J65" s="287"/>
      <c r="K65" s="287"/>
      <c r="L65" s="287"/>
      <c r="M65" s="287"/>
      <c r="N65" s="287"/>
      <c r="O65" s="287"/>
      <c r="P65" s="287"/>
      <c r="R65" s="221"/>
      <c r="S65" s="221"/>
      <c r="T65" s="35"/>
      <c r="U65" s="35"/>
      <c r="V65" s="35"/>
      <c r="W65" s="35"/>
      <c r="X65" s="35"/>
      <c r="Y65" s="35"/>
    </row>
    <row r="81" spans="2:15" x14ac:dyDescent="0.25">
      <c r="B81"/>
      <c r="C81"/>
      <c r="D81"/>
      <c r="E81"/>
      <c r="F81"/>
      <c r="G81"/>
      <c r="H81"/>
      <c r="I81"/>
      <c r="J81"/>
      <c r="K81"/>
      <c r="L81"/>
      <c r="M81"/>
      <c r="N81"/>
      <c r="O81"/>
    </row>
    <row r="82" spans="2:15" x14ac:dyDescent="0.25">
      <c r="B82"/>
      <c r="C82"/>
      <c r="D82"/>
      <c r="E82"/>
      <c r="F82"/>
      <c r="G82"/>
      <c r="H82"/>
      <c r="I82"/>
      <c r="J82"/>
      <c r="K82"/>
      <c r="L82"/>
      <c r="M82"/>
      <c r="N82"/>
      <c r="O82"/>
    </row>
    <row r="83" spans="2:15" x14ac:dyDescent="0.25">
      <c r="B83"/>
      <c r="C83"/>
      <c r="D83"/>
      <c r="E83"/>
      <c r="F83"/>
      <c r="G83"/>
      <c r="H83"/>
      <c r="I83"/>
      <c r="J83"/>
      <c r="K83"/>
      <c r="L83"/>
      <c r="M83"/>
      <c r="N83"/>
      <c r="O83"/>
    </row>
    <row r="84" spans="2:15" x14ac:dyDescent="0.25">
      <c r="B84"/>
      <c r="C84"/>
      <c r="D84"/>
      <c r="E84"/>
      <c r="F84"/>
      <c r="G84"/>
      <c r="H84"/>
      <c r="I84"/>
      <c r="J84"/>
      <c r="K84"/>
      <c r="L84"/>
      <c r="M84"/>
      <c r="N84"/>
      <c r="O84"/>
    </row>
    <row r="85" spans="2:15" x14ac:dyDescent="0.25">
      <c r="B85"/>
      <c r="C85"/>
      <c r="D85"/>
      <c r="E85"/>
      <c r="F85"/>
      <c r="G85"/>
      <c r="H85"/>
      <c r="I85"/>
      <c r="J85"/>
      <c r="K85"/>
      <c r="L85"/>
      <c r="M85"/>
      <c r="N85"/>
      <c r="O85"/>
    </row>
    <row r="86" spans="2:15" x14ac:dyDescent="0.25">
      <c r="B86"/>
      <c r="C86"/>
      <c r="D86"/>
      <c r="E86"/>
      <c r="F86"/>
      <c r="G86"/>
      <c r="H86"/>
      <c r="I86"/>
      <c r="J86"/>
      <c r="K86"/>
      <c r="L86"/>
      <c r="M86"/>
      <c r="N86"/>
      <c r="O86"/>
    </row>
    <row r="87" spans="2:15" x14ac:dyDescent="0.25">
      <c r="B87"/>
      <c r="C87"/>
      <c r="D87"/>
      <c r="E87"/>
      <c r="F87"/>
      <c r="G87"/>
      <c r="H87"/>
      <c r="I87"/>
      <c r="J87"/>
      <c r="K87"/>
      <c r="L87"/>
      <c r="M87"/>
      <c r="N87"/>
      <c r="O87"/>
    </row>
    <row r="88" spans="2:15" x14ac:dyDescent="0.25">
      <c r="B88"/>
      <c r="C88"/>
      <c r="D88"/>
      <c r="E88"/>
      <c r="F88"/>
      <c r="G88"/>
      <c r="H88"/>
      <c r="I88"/>
      <c r="J88"/>
      <c r="K88"/>
      <c r="L88"/>
      <c r="M88"/>
      <c r="N88"/>
      <c r="O88"/>
    </row>
    <row r="89" spans="2:15" x14ac:dyDescent="0.25">
      <c r="B89"/>
      <c r="C89"/>
      <c r="D89"/>
      <c r="E89"/>
      <c r="F89"/>
      <c r="G89"/>
      <c r="H89"/>
      <c r="I89"/>
      <c r="J89"/>
      <c r="K89"/>
      <c r="L89"/>
      <c r="M89"/>
      <c r="N89"/>
      <c r="O89"/>
    </row>
    <row r="90" spans="2:15" x14ac:dyDescent="0.25">
      <c r="B90"/>
      <c r="C90"/>
      <c r="D90"/>
      <c r="E90"/>
      <c r="F90"/>
      <c r="G90"/>
      <c r="H90"/>
      <c r="I90"/>
      <c r="J90"/>
      <c r="K90"/>
      <c r="L90"/>
      <c r="M90"/>
      <c r="N90"/>
      <c r="O90"/>
    </row>
    <row r="91" spans="2:15" x14ac:dyDescent="0.25">
      <c r="B91"/>
      <c r="C91"/>
      <c r="D91"/>
      <c r="E91"/>
      <c r="F91"/>
      <c r="G91"/>
      <c r="H91"/>
      <c r="I91"/>
      <c r="J91"/>
      <c r="K91"/>
      <c r="L91"/>
      <c r="M91"/>
      <c r="N91"/>
      <c r="O91"/>
    </row>
    <row r="92" spans="2:15" ht="15.75" customHeight="1" x14ac:dyDescent="0.25">
      <c r="B92"/>
      <c r="C92"/>
      <c r="D92"/>
      <c r="E92"/>
      <c r="F92"/>
      <c r="G92"/>
      <c r="H92"/>
      <c r="I92"/>
      <c r="J92"/>
      <c r="K92"/>
      <c r="L92"/>
      <c r="M92"/>
      <c r="N92"/>
      <c r="O92"/>
    </row>
    <row r="93" spans="2:15" x14ac:dyDescent="0.25">
      <c r="B93"/>
      <c r="C93"/>
      <c r="D93"/>
      <c r="E93"/>
      <c r="F93"/>
      <c r="G93"/>
      <c r="H93"/>
      <c r="I93"/>
      <c r="J93"/>
      <c r="K93"/>
      <c r="L93"/>
      <c r="M93"/>
      <c r="N93"/>
      <c r="O93"/>
    </row>
  </sheetData>
  <mergeCells count="140">
    <mergeCell ref="S7:S11"/>
    <mergeCell ref="Q7:Q11"/>
    <mergeCell ref="S12:S13"/>
    <mergeCell ref="Q12:Q13"/>
    <mergeCell ref="S14:S16"/>
    <mergeCell ref="Q14:Q16"/>
    <mergeCell ref="L18:M18"/>
    <mergeCell ref="N18:O18"/>
    <mergeCell ref="E19:E20"/>
    <mergeCell ref="I19:I20"/>
    <mergeCell ref="J19:J20"/>
    <mergeCell ref="Q17:Q20"/>
    <mergeCell ref="S17:S20"/>
    <mergeCell ref="K15:L16"/>
    <mergeCell ref="M14:N14"/>
    <mergeCell ref="M15:N16"/>
    <mergeCell ref="B3:C8"/>
    <mergeCell ref="B9:C10"/>
    <mergeCell ref="I5:I7"/>
    <mergeCell ref="I8:I10"/>
    <mergeCell ref="D5:D7"/>
    <mergeCell ref="D8:D10"/>
    <mergeCell ref="D3:N4"/>
    <mergeCell ref="B14:C14"/>
    <mergeCell ref="B15:C16"/>
    <mergeCell ref="D15:E16"/>
    <mergeCell ref="D13:N13"/>
    <mergeCell ref="E5:H7"/>
    <mergeCell ref="E8:H10"/>
    <mergeCell ref="N5:N7"/>
    <mergeCell ref="J8:J10"/>
    <mergeCell ref="K8:K10"/>
    <mergeCell ref="L8:L10"/>
    <mergeCell ref="M8:M10"/>
    <mergeCell ref="N8:N10"/>
    <mergeCell ref="Q1:S1"/>
    <mergeCell ref="S3:S6"/>
    <mergeCell ref="Q3:Q6"/>
    <mergeCell ref="H19:H20"/>
    <mergeCell ref="D14:E14"/>
    <mergeCell ref="F14:G14"/>
    <mergeCell ref="F15:G16"/>
    <mergeCell ref="H14:I14"/>
    <mergeCell ref="H15:I16"/>
    <mergeCell ref="J15:J16"/>
    <mergeCell ref="K19:K20"/>
    <mergeCell ref="K5:K7"/>
    <mergeCell ref="L5:L7"/>
    <mergeCell ref="M5:M7"/>
    <mergeCell ref="K14:L14"/>
    <mergeCell ref="J5:J7"/>
    <mergeCell ref="B1:O1"/>
    <mergeCell ref="B19:C20"/>
    <mergeCell ref="D19:D20"/>
    <mergeCell ref="L20:O20"/>
    <mergeCell ref="F19:F20"/>
    <mergeCell ref="G19:G20"/>
    <mergeCell ref="D18:G18"/>
    <mergeCell ref="I18:K18"/>
    <mergeCell ref="U21:AA22"/>
    <mergeCell ref="J26:L37"/>
    <mergeCell ref="B25:L25"/>
    <mergeCell ref="U23:AA24"/>
    <mergeCell ref="V25:X25"/>
    <mergeCell ref="Y25:AA25"/>
    <mergeCell ref="S28:S32"/>
    <mergeCell ref="Q28:Q32"/>
    <mergeCell ref="S33:S37"/>
    <mergeCell ref="Q33:Q37"/>
    <mergeCell ref="B21:C21"/>
    <mergeCell ref="L22:O22"/>
    <mergeCell ref="S21:S24"/>
    <mergeCell ref="Q21:Q24"/>
    <mergeCell ref="S25:S27"/>
    <mergeCell ref="Q25:Q27"/>
    <mergeCell ref="B39:P39"/>
    <mergeCell ref="B40:P40"/>
    <mergeCell ref="B42:D47"/>
    <mergeCell ref="E42:E44"/>
    <mergeCell ref="F42:I44"/>
    <mergeCell ref="J42:J44"/>
    <mergeCell ref="K42:K44"/>
    <mergeCell ref="L42:N44"/>
    <mergeCell ref="O42:P44"/>
    <mergeCell ref="E45:E47"/>
    <mergeCell ref="F45:I47"/>
    <mergeCell ref="J45:J47"/>
    <mergeCell ref="K45:K47"/>
    <mergeCell ref="L45:N47"/>
    <mergeCell ref="O45:P47"/>
    <mergeCell ref="C50:D50"/>
    <mergeCell ref="E50:F50"/>
    <mergeCell ref="G50:H50"/>
    <mergeCell ref="I50:J50"/>
    <mergeCell ref="N49:O49"/>
    <mergeCell ref="N50:O50"/>
    <mergeCell ref="C49:D49"/>
    <mergeCell ref="E49:F49"/>
    <mergeCell ref="G49:H49"/>
    <mergeCell ref="I49:J49"/>
    <mergeCell ref="L49:M49"/>
    <mergeCell ref="L50:M50"/>
    <mergeCell ref="E55:F55"/>
    <mergeCell ref="G55:H55"/>
    <mergeCell ref="I55:J55"/>
    <mergeCell ref="N51:O51"/>
    <mergeCell ref="C51:D51"/>
    <mergeCell ref="E51:F51"/>
    <mergeCell ref="G51:H51"/>
    <mergeCell ref="I51:J51"/>
    <mergeCell ref="L51:M51"/>
    <mergeCell ref="K54:L54"/>
    <mergeCell ref="K55:L55"/>
    <mergeCell ref="M54:N54"/>
    <mergeCell ref="M55:N55"/>
    <mergeCell ref="I53:L53"/>
    <mergeCell ref="I56:L56"/>
    <mergeCell ref="K58:L58"/>
    <mergeCell ref="K59:L59"/>
    <mergeCell ref="I57:L57"/>
    <mergeCell ref="E56:H56"/>
    <mergeCell ref="E53:H53"/>
    <mergeCell ref="B57:C64"/>
    <mergeCell ref="E57:H57"/>
    <mergeCell ref="E58:F58"/>
    <mergeCell ref="G58:H58"/>
    <mergeCell ref="I58:J58"/>
    <mergeCell ref="E59:F59"/>
    <mergeCell ref="G59:H59"/>
    <mergeCell ref="I59:J59"/>
    <mergeCell ref="E61:H61"/>
    <mergeCell ref="E62:H62"/>
    <mergeCell ref="I61:L61"/>
    <mergeCell ref="I62:L62"/>
    <mergeCell ref="I63:L63"/>
    <mergeCell ref="E63:H63"/>
    <mergeCell ref="B54:D55"/>
    <mergeCell ref="E54:F54"/>
    <mergeCell ref="G54:H54"/>
    <mergeCell ref="I54:J54"/>
  </mergeCells>
  <dataValidations count="4">
    <dataValidation type="list" allowBlank="1" showInputMessage="1" showErrorMessage="1" sqref="E8 F45:I47" xr:uid="{00000000-0002-0000-0100-000000000000}">
      <formula1>$M$25:$M$37</formula1>
    </dataValidation>
    <dataValidation type="list" allowBlank="1" showInputMessage="1" showErrorMessage="1" sqref="D8 E45" xr:uid="{00000000-0002-0000-0100-000001000000}">
      <formula1>$C$16:$C$18</formula1>
    </dataValidation>
    <dataValidation type="list" allowBlank="1" showInputMessage="1" showErrorMessage="1" sqref="I8" xr:uid="{00000000-0002-0000-0100-000002000000}">
      <formula1>$B$17:$B$18</formula1>
    </dataValidation>
    <dataValidation type="list" allowBlank="1" showInputMessage="1" showErrorMessage="1" sqref="J45" xr:uid="{00000000-0002-0000-0100-000003000000}">
      <formula1>$B$16:$B$18</formula1>
    </dataValidation>
  </dataValidations>
  <pageMargins left="0.31496062992126" right="0.31496062992126" top="0.35433070866141703" bottom="0.35433070866141703" header="0.31496062992126" footer="0.31496062992126"/>
  <pageSetup paperSize="8" pageOrder="overThenDown" orientation="landscape" r:id="rId1"/>
  <headerFooter>
    <oddHeader>&amp;C&amp;"Calibri"&amp;12&amp;KFF0000 OFFICIAL Sensitive&amp;1#_x000D_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B3719"/>
  </sheetPr>
  <dimension ref="A1:AC38"/>
  <sheetViews>
    <sheetView showGridLines="0" topLeftCell="A15" zoomScale="85" zoomScaleNormal="85" workbookViewId="0">
      <selection activeCell="G10" sqref="G10:N10"/>
    </sheetView>
  </sheetViews>
  <sheetFormatPr defaultColWidth="9.140625" defaultRowHeight="15" x14ac:dyDescent="0.25"/>
  <cols>
    <col min="1" max="1" width="1.42578125" style="36" customWidth="1"/>
    <col min="2" max="2" width="14.7109375" style="36" customWidth="1"/>
    <col min="3" max="3" width="12.7109375" style="36" customWidth="1"/>
    <col min="4" max="4" width="13.28515625" style="36" customWidth="1"/>
    <col min="5" max="5" width="12.85546875" style="36" customWidth="1"/>
    <col min="6" max="6" width="17.7109375" style="36" customWidth="1"/>
    <col min="7" max="7" width="16.42578125" style="36" customWidth="1"/>
    <col min="8" max="9" width="18.42578125" style="36" customWidth="1"/>
    <col min="10" max="10" width="14.140625" style="36" customWidth="1"/>
    <col min="11" max="11" width="14.42578125" style="36" customWidth="1"/>
    <col min="12" max="12" width="14.85546875" style="36" customWidth="1"/>
    <col min="13" max="13" width="16" style="36" customWidth="1"/>
    <col min="14" max="14" width="15.140625" style="36" customWidth="1"/>
    <col min="15" max="15" width="2" style="36" customWidth="1"/>
    <col min="16" max="16" width="1.7109375" style="35" customWidth="1"/>
    <col min="17" max="17" width="22.7109375" style="126" customWidth="1"/>
    <col min="18" max="18" width="4.42578125" style="126" customWidth="1"/>
    <col min="19" max="19" width="1.7109375" style="126" customWidth="1"/>
    <col min="20" max="20" width="45.85546875" style="127" customWidth="1"/>
    <col min="21" max="21" width="17.140625" style="36" customWidth="1"/>
    <col min="22" max="22" width="16.28515625" style="36" customWidth="1"/>
    <col min="23" max="23" width="17.42578125" style="36" customWidth="1"/>
    <col min="24" max="24" width="18.42578125" style="36" customWidth="1"/>
    <col min="25" max="25" width="15.140625" style="36" customWidth="1"/>
    <col min="26" max="26" width="14.42578125" style="36" customWidth="1"/>
    <col min="27" max="27" width="14.85546875" style="36" customWidth="1"/>
    <col min="28" max="28" width="14.7109375" style="36" customWidth="1"/>
    <col min="29" max="29" width="2.42578125" style="36" customWidth="1"/>
    <col min="30" max="16384" width="9.140625" style="36"/>
  </cols>
  <sheetData>
    <row r="1" spans="1:29" ht="35.1" customHeight="1" thickBot="1" x14ac:dyDescent="0.3">
      <c r="A1" s="839" t="s">
        <v>157</v>
      </c>
      <c r="B1" s="839"/>
      <c r="C1" s="839"/>
      <c r="D1" s="839"/>
      <c r="E1" s="839"/>
      <c r="F1" s="839"/>
      <c r="G1" s="839"/>
      <c r="H1" s="839"/>
      <c r="I1" s="839"/>
      <c r="J1" s="839"/>
      <c r="K1" s="839"/>
      <c r="L1" s="839"/>
      <c r="M1" s="839"/>
      <c r="N1" s="839"/>
      <c r="O1" s="839"/>
      <c r="Q1" s="882" t="s">
        <v>178</v>
      </c>
      <c r="R1" s="883"/>
      <c r="S1" s="883"/>
      <c r="T1" s="884"/>
      <c r="U1"/>
      <c r="V1"/>
      <c r="W1"/>
      <c r="X1"/>
      <c r="Y1"/>
      <c r="Z1"/>
      <c r="AA1"/>
      <c r="AB1"/>
      <c r="AC1"/>
    </row>
    <row r="2" spans="1:29" ht="9.75" customHeight="1" x14ac:dyDescent="0.25">
      <c r="A2" s="227"/>
      <c r="B2" s="227"/>
      <c r="C2" s="227"/>
      <c r="D2" s="227"/>
      <c r="E2" s="227"/>
      <c r="F2" s="227"/>
      <c r="G2" s="227"/>
      <c r="H2" s="227"/>
      <c r="I2" s="227"/>
      <c r="J2" s="227"/>
      <c r="K2" s="227"/>
      <c r="L2" s="227"/>
      <c r="M2" s="227"/>
      <c r="N2" s="227"/>
      <c r="O2" s="227"/>
      <c r="Q2" s="885" t="s">
        <v>179</v>
      </c>
      <c r="R2" s="888" t="s">
        <v>194</v>
      </c>
      <c r="S2" s="38"/>
      <c r="T2" s="891" t="s">
        <v>257</v>
      </c>
      <c r="U2"/>
      <c r="V2"/>
      <c r="W2"/>
      <c r="X2"/>
      <c r="Y2"/>
      <c r="Z2"/>
      <c r="AA2"/>
      <c r="AB2"/>
      <c r="AC2"/>
    </row>
    <row r="3" spans="1:29" ht="12" customHeight="1" thickBot="1" x14ac:dyDescent="0.3">
      <c r="A3" s="227"/>
      <c r="B3" s="228" t="s">
        <v>149</v>
      </c>
      <c r="C3" s="228" t="s">
        <v>150</v>
      </c>
      <c r="D3" s="227"/>
      <c r="E3" s="227"/>
      <c r="F3" s="227"/>
      <c r="G3" s="227"/>
      <c r="H3" s="227"/>
      <c r="I3" s="227"/>
      <c r="J3" s="227"/>
      <c r="K3" s="227"/>
      <c r="L3" s="227"/>
      <c r="M3" s="227"/>
      <c r="N3" s="227"/>
      <c r="O3" s="227"/>
      <c r="Q3" s="886"/>
      <c r="R3" s="889"/>
      <c r="S3" s="40"/>
      <c r="T3" s="892"/>
      <c r="U3"/>
      <c r="V3"/>
      <c r="W3"/>
      <c r="X3"/>
      <c r="Y3"/>
      <c r="Z3"/>
      <c r="AA3"/>
      <c r="AB3"/>
      <c r="AC3"/>
    </row>
    <row r="4" spans="1:29" ht="30.75" customHeight="1" thickTop="1" thickBot="1" x14ac:dyDescent="0.3">
      <c r="A4" s="227"/>
      <c r="B4" s="859" t="s">
        <v>206</v>
      </c>
      <c r="C4" s="860"/>
      <c r="D4" s="860"/>
      <c r="E4" s="860"/>
      <c r="F4" s="860"/>
      <c r="G4" s="860"/>
      <c r="H4" s="860"/>
      <c r="I4" s="860"/>
      <c r="J4" s="860"/>
      <c r="K4" s="860"/>
      <c r="L4" s="860"/>
      <c r="M4" s="861"/>
      <c r="N4" s="227"/>
      <c r="O4" s="227"/>
      <c r="Q4" s="887"/>
      <c r="R4" s="890"/>
      <c r="S4" s="41"/>
      <c r="T4" s="893"/>
      <c r="U4"/>
      <c r="V4"/>
      <c r="W4"/>
      <c r="X4"/>
      <c r="Y4"/>
      <c r="Z4"/>
      <c r="AA4"/>
      <c r="AB4"/>
      <c r="AC4"/>
    </row>
    <row r="5" spans="1:29" ht="29.25" customHeight="1" thickBot="1" x14ac:dyDescent="0.3">
      <c r="A5" s="227"/>
      <c r="B5" s="842" t="s">
        <v>270</v>
      </c>
      <c r="C5" s="843"/>
      <c r="D5" s="843"/>
      <c r="E5" s="843"/>
      <c r="F5" s="843"/>
      <c r="G5" s="843"/>
      <c r="H5" s="843"/>
      <c r="I5" s="843"/>
      <c r="J5" s="843"/>
      <c r="K5" s="843"/>
      <c r="L5" s="843"/>
      <c r="M5" s="844"/>
      <c r="N5" s="227"/>
      <c r="O5" s="227"/>
      <c r="Q5" s="885" t="s">
        <v>120</v>
      </c>
      <c r="R5" s="888" t="s">
        <v>195</v>
      </c>
      <c r="S5" s="38"/>
      <c r="T5" s="891" t="s">
        <v>220</v>
      </c>
      <c r="U5"/>
      <c r="V5"/>
      <c r="W5"/>
      <c r="X5"/>
      <c r="Y5"/>
      <c r="Z5"/>
      <c r="AA5"/>
      <c r="AB5"/>
      <c r="AC5"/>
    </row>
    <row r="6" spans="1:29" ht="24.75" customHeight="1" thickBot="1" x14ac:dyDescent="0.3">
      <c r="A6" s="227"/>
      <c r="B6" s="42" t="s">
        <v>133</v>
      </c>
      <c r="C6" s="916"/>
      <c r="D6" s="917"/>
      <c r="E6" s="918"/>
      <c r="F6" s="894" t="s">
        <v>207</v>
      </c>
      <c r="G6" s="895"/>
      <c r="H6" s="896"/>
      <c r="I6" s="897" t="s">
        <v>208</v>
      </c>
      <c r="J6" s="898"/>
      <c r="K6" s="898"/>
      <c r="L6" s="898"/>
      <c r="M6" s="899"/>
      <c r="N6" s="227"/>
      <c r="O6" s="227"/>
      <c r="Q6" s="887"/>
      <c r="R6" s="890"/>
      <c r="S6" s="41"/>
      <c r="T6" s="893"/>
      <c r="U6"/>
      <c r="V6"/>
      <c r="W6"/>
      <c r="X6"/>
      <c r="Y6"/>
      <c r="Z6"/>
      <c r="AA6"/>
      <c r="AB6"/>
      <c r="AC6"/>
    </row>
    <row r="7" spans="1:29" ht="52.5" customHeight="1" thickBot="1" x14ac:dyDescent="0.3">
      <c r="A7" s="227"/>
      <c r="B7" s="43" t="s">
        <v>120</v>
      </c>
      <c r="C7" s="849" t="s">
        <v>51</v>
      </c>
      <c r="D7" s="850"/>
      <c r="E7" s="44" t="s">
        <v>71</v>
      </c>
      <c r="F7" s="229" t="s">
        <v>156</v>
      </c>
      <c r="G7" s="230" t="s">
        <v>148</v>
      </c>
      <c r="H7" s="231" t="s">
        <v>134</v>
      </c>
      <c r="I7" s="47" t="s">
        <v>135</v>
      </c>
      <c r="J7" s="48" t="s">
        <v>136</v>
      </c>
      <c r="K7" s="48" t="s">
        <v>137</v>
      </c>
      <c r="L7" s="48" t="s">
        <v>138</v>
      </c>
      <c r="M7" s="49" t="s">
        <v>139</v>
      </c>
      <c r="N7" s="227"/>
      <c r="O7" s="227"/>
      <c r="Q7" s="50" t="s">
        <v>51</v>
      </c>
      <c r="R7" s="232" t="s">
        <v>196</v>
      </c>
      <c r="S7" s="52"/>
      <c r="T7" s="53" t="s">
        <v>221</v>
      </c>
      <c r="U7"/>
      <c r="V7"/>
      <c r="W7"/>
      <c r="X7"/>
      <c r="Y7"/>
      <c r="Z7"/>
      <c r="AA7"/>
      <c r="AB7"/>
      <c r="AC7"/>
    </row>
    <row r="8" spans="1:29" ht="33.75" customHeight="1" thickBot="1" x14ac:dyDescent="0.3">
      <c r="A8" s="227"/>
      <c r="B8" s="26"/>
      <c r="C8" s="851"/>
      <c r="D8" s="852"/>
      <c r="E8" s="27"/>
      <c r="F8" s="28"/>
      <c r="G8" s="29"/>
      <c r="H8" s="33"/>
      <c r="I8" s="30"/>
      <c r="J8" s="31"/>
      <c r="K8" s="34"/>
      <c r="L8" s="29"/>
      <c r="M8" s="32"/>
      <c r="N8" s="227"/>
      <c r="O8" s="227"/>
      <c r="Q8" s="904" t="s">
        <v>71</v>
      </c>
      <c r="R8" s="907" t="s">
        <v>197</v>
      </c>
      <c r="S8" s="54"/>
      <c r="T8" s="891" t="s">
        <v>222</v>
      </c>
      <c r="U8"/>
      <c r="V8"/>
      <c r="W8"/>
      <c r="X8"/>
      <c r="Y8"/>
      <c r="Z8"/>
      <c r="AA8"/>
      <c r="AB8"/>
      <c r="AC8"/>
    </row>
    <row r="9" spans="1:29" customFormat="1" ht="9.9499999999999993" customHeight="1" thickTop="1" x14ac:dyDescent="0.25">
      <c r="A9" s="227"/>
      <c r="B9" s="227"/>
      <c r="C9" s="228">
        <f>C8</f>
        <v>0</v>
      </c>
      <c r="D9" s="227"/>
      <c r="E9" s="227"/>
      <c r="F9" s="228"/>
      <c r="G9" s="227"/>
      <c r="H9" s="227"/>
      <c r="I9" s="227"/>
      <c r="J9" s="233"/>
      <c r="K9" s="234" t="s">
        <v>69</v>
      </c>
      <c r="L9" s="234" t="s">
        <v>70</v>
      </c>
      <c r="M9" s="227"/>
      <c r="N9" s="227"/>
      <c r="O9" s="227"/>
      <c r="P9" s="35"/>
      <c r="Q9" s="905"/>
      <c r="R9" s="908"/>
      <c r="S9" s="55"/>
      <c r="T9" s="892"/>
      <c r="U9" s="36"/>
    </row>
    <row r="10" spans="1:29" customFormat="1" ht="75" customHeight="1" thickBot="1" x14ac:dyDescent="0.3">
      <c r="A10" s="227"/>
      <c r="B10" s="227"/>
      <c r="C10" s="227"/>
      <c r="D10" s="227"/>
      <c r="E10" s="227"/>
      <c r="F10" s="228" t="s">
        <v>153</v>
      </c>
      <c r="G10" s="923" t="s">
        <v>252</v>
      </c>
      <c r="H10" s="923"/>
      <c r="I10" s="923"/>
      <c r="J10" s="923"/>
      <c r="K10" s="923"/>
      <c r="L10" s="923"/>
      <c r="M10" s="923"/>
      <c r="N10" s="923"/>
      <c r="O10" s="227"/>
      <c r="P10" s="35"/>
      <c r="Q10" s="906"/>
      <c r="R10" s="909"/>
      <c r="S10" s="56"/>
      <c r="T10" s="893"/>
    </row>
    <row r="11" spans="1:29" ht="9.9499999999999993" customHeight="1" thickBot="1" x14ac:dyDescent="0.3">
      <c r="A11" s="227"/>
      <c r="B11" s="227"/>
      <c r="C11" s="227"/>
      <c r="D11" s="227"/>
      <c r="E11" s="227"/>
      <c r="F11" s="228" t="s">
        <v>154</v>
      </c>
      <c r="G11" s="227"/>
      <c r="H11" s="227"/>
      <c r="I11" s="227"/>
      <c r="J11" s="227"/>
      <c r="K11" s="227"/>
      <c r="L11" s="227"/>
      <c r="M11" s="227"/>
      <c r="N11" s="227"/>
      <c r="O11" s="227"/>
      <c r="Q11" s="910" t="s">
        <v>181</v>
      </c>
      <c r="R11" s="913" t="s">
        <v>198</v>
      </c>
      <c r="S11" s="54"/>
      <c r="T11" s="891" t="s">
        <v>223</v>
      </c>
      <c r="U11"/>
      <c r="V11"/>
      <c r="W11"/>
      <c r="X11"/>
      <c r="Y11"/>
      <c r="Z11"/>
      <c r="AA11"/>
      <c r="AB11"/>
      <c r="AC11"/>
    </row>
    <row r="12" spans="1:29" ht="9.9499999999999993" customHeight="1" x14ac:dyDescent="0.25">
      <c r="A12" s="227"/>
      <c r="B12" s="235" t="s">
        <v>46</v>
      </c>
      <c r="C12" s="58"/>
      <c r="D12" s="58"/>
      <c r="E12" s="58"/>
      <c r="F12" s="58"/>
      <c r="G12" s="58"/>
      <c r="H12" s="58"/>
      <c r="I12" s="58"/>
      <c r="J12" s="58"/>
      <c r="K12" s="58"/>
      <c r="L12" s="58"/>
      <c r="M12" s="58"/>
      <c r="N12" s="59"/>
      <c r="O12" s="227"/>
      <c r="Q12" s="911"/>
      <c r="R12" s="914"/>
      <c r="S12" s="55"/>
      <c r="T12" s="892"/>
      <c r="U12"/>
      <c r="V12"/>
      <c r="W12"/>
      <c r="X12"/>
      <c r="Y12"/>
      <c r="Z12"/>
      <c r="AA12"/>
      <c r="AB12"/>
      <c r="AC12"/>
    </row>
    <row r="13" spans="1:29" ht="9.9499999999999993" customHeight="1" x14ac:dyDescent="0.25">
      <c r="A13" s="227"/>
      <c r="B13" s="236" t="s">
        <v>55</v>
      </c>
      <c r="C13" s="61"/>
      <c r="D13" s="61"/>
      <c r="E13" s="61"/>
      <c r="F13" s="61"/>
      <c r="G13" s="61"/>
      <c r="H13" s="61"/>
      <c r="I13" s="61"/>
      <c r="J13" s="61"/>
      <c r="K13" s="61"/>
      <c r="L13" s="63"/>
      <c r="M13" s="63"/>
      <c r="N13" s="64"/>
      <c r="O13" s="227"/>
      <c r="Q13" s="911"/>
      <c r="R13" s="914"/>
      <c r="S13" s="55"/>
      <c r="T13" s="892"/>
      <c r="U13"/>
      <c r="V13"/>
      <c r="W13"/>
      <c r="X13"/>
      <c r="Y13"/>
      <c r="Z13"/>
      <c r="AA13"/>
      <c r="AB13"/>
      <c r="AC13"/>
    </row>
    <row r="14" spans="1:29" ht="9.9499999999999993" customHeight="1" thickBot="1" x14ac:dyDescent="0.3">
      <c r="A14" s="227"/>
      <c r="B14" s="236" t="s">
        <v>59</v>
      </c>
      <c r="C14" s="61"/>
      <c r="D14" s="61"/>
      <c r="E14" s="61"/>
      <c r="F14" s="237"/>
      <c r="G14" s="237"/>
      <c r="H14" s="61"/>
      <c r="I14" s="61"/>
      <c r="J14" s="61"/>
      <c r="K14" s="61"/>
      <c r="L14" s="63"/>
      <c r="M14" s="63"/>
      <c r="N14" s="64"/>
      <c r="O14" s="227"/>
      <c r="Q14" s="911"/>
      <c r="R14" s="914"/>
      <c r="S14" s="55"/>
      <c r="T14" s="892"/>
      <c r="U14"/>
      <c r="V14"/>
      <c r="W14"/>
      <c r="X14"/>
      <c r="Y14"/>
      <c r="Z14"/>
      <c r="AA14"/>
      <c r="AB14"/>
      <c r="AC14"/>
    </row>
    <row r="15" spans="1:29" ht="35.25" customHeight="1" thickBot="1" x14ac:dyDescent="0.3">
      <c r="A15" s="227"/>
      <c r="B15" s="236" t="s">
        <v>47</v>
      </c>
      <c r="C15" s="237"/>
      <c r="D15" s="237"/>
      <c r="E15" s="237"/>
      <c r="F15" s="238" t="s">
        <v>71</v>
      </c>
      <c r="G15" s="239" t="s">
        <v>161</v>
      </c>
      <c r="H15" s="853" t="s">
        <v>140</v>
      </c>
      <c r="I15" s="854"/>
      <c r="J15" s="854"/>
      <c r="K15" s="854"/>
      <c r="L15" s="854"/>
      <c r="M15" s="855"/>
      <c r="N15" s="64"/>
      <c r="O15" s="227"/>
      <c r="Q15" s="911"/>
      <c r="R15" s="914"/>
      <c r="S15" s="55"/>
      <c r="T15" s="892"/>
    </row>
    <row r="16" spans="1:29" ht="30" customHeight="1" thickBot="1" x14ac:dyDescent="0.3">
      <c r="A16" s="227"/>
      <c r="B16" s="236" t="s">
        <v>48</v>
      </c>
      <c r="C16" s="862" t="s">
        <v>224</v>
      </c>
      <c r="D16" s="863"/>
      <c r="E16" s="864"/>
      <c r="F16" s="878" t="str">
        <f>IF(E8="Y","Yes","N/A")</f>
        <v>N/A</v>
      </c>
      <c r="G16" s="880" t="str">
        <f>IF(E8="N","Yes","N/A")</f>
        <v>N/A</v>
      </c>
      <c r="H16" s="68" t="s">
        <v>7</v>
      </c>
      <c r="I16" s="240" t="s">
        <v>10</v>
      </c>
      <c r="J16" s="241" t="s">
        <v>13</v>
      </c>
      <c r="K16" s="241" t="s">
        <v>170</v>
      </c>
      <c r="L16" s="242" t="s">
        <v>17</v>
      </c>
      <c r="M16" s="68" t="s">
        <v>141</v>
      </c>
      <c r="N16" s="64"/>
      <c r="O16" s="227"/>
      <c r="Q16" s="912"/>
      <c r="R16" s="915"/>
      <c r="S16" s="56"/>
      <c r="T16" s="893"/>
    </row>
    <row r="17" spans="1:20" ht="30" customHeight="1" x14ac:dyDescent="0.25">
      <c r="A17" s="227"/>
      <c r="B17" s="236"/>
      <c r="C17" s="865"/>
      <c r="D17" s="866"/>
      <c r="E17" s="867"/>
      <c r="F17" s="879"/>
      <c r="G17" s="881"/>
      <c r="H17" s="243" t="e">
        <f>(H8-J23)*(100%/(100%+$C$23+($D$23*(100%+$C$23))+$E$23))</f>
        <v>#VALUE!</v>
      </c>
      <c r="I17" s="72" t="e">
        <f>H17*C23</f>
        <v>#VALUE!</v>
      </c>
      <c r="J17" s="73" t="e">
        <f>(H17+I17)*D23</f>
        <v>#VALUE!</v>
      </c>
      <c r="K17" s="73" t="e">
        <f>H17*E23</f>
        <v>#VALUE!</v>
      </c>
      <c r="L17" s="74" t="str">
        <f>J23</f>
        <v>N/A</v>
      </c>
      <c r="M17" s="243" t="e">
        <f>SUM(H17:L17)</f>
        <v>#VALUE!</v>
      </c>
      <c r="N17" s="64"/>
      <c r="O17" s="227"/>
      <c r="Q17" s="910" t="s">
        <v>182</v>
      </c>
      <c r="R17" s="913" t="s">
        <v>199</v>
      </c>
      <c r="S17" s="54"/>
      <c r="T17" s="902" t="s">
        <v>258</v>
      </c>
    </row>
    <row r="18" spans="1:20" ht="30" customHeight="1" x14ac:dyDescent="0.25">
      <c r="A18" s="227"/>
      <c r="B18" s="236" t="s">
        <v>49</v>
      </c>
      <c r="C18" s="868" t="s">
        <v>210</v>
      </c>
      <c r="D18" s="869"/>
      <c r="E18" s="870"/>
      <c r="F18" s="874" t="str">
        <f>IF(E8="Y","Yes","N/A")</f>
        <v>N/A</v>
      </c>
      <c r="G18" s="876" t="str">
        <f>IF(E8="N","Yes","N/A")</f>
        <v>N/A</v>
      </c>
      <c r="H18" s="75" t="s">
        <v>7</v>
      </c>
      <c r="I18" s="76" t="s">
        <v>10</v>
      </c>
      <c r="J18" s="77" t="s">
        <v>13</v>
      </c>
      <c r="K18" s="77" t="s">
        <v>125</v>
      </c>
      <c r="L18" s="244" t="s">
        <v>17</v>
      </c>
      <c r="M18" s="75" t="s">
        <v>141</v>
      </c>
      <c r="N18" s="64"/>
      <c r="O18" s="227"/>
      <c r="Q18" s="911"/>
      <c r="R18" s="914"/>
      <c r="S18" s="55"/>
      <c r="T18" s="927"/>
    </row>
    <row r="19" spans="1:20" ht="30" customHeight="1" thickBot="1" x14ac:dyDescent="0.3">
      <c r="A19" s="227"/>
      <c r="B19" s="236" t="s">
        <v>57</v>
      </c>
      <c r="C19" s="871"/>
      <c r="D19" s="872"/>
      <c r="E19" s="873"/>
      <c r="F19" s="875"/>
      <c r="G19" s="877"/>
      <c r="H19" s="80" t="e">
        <f>(K8-J23)*(100%/(100%+$C$23+($D$23*(100%+$C$23))+$E$23))</f>
        <v>#VALUE!</v>
      </c>
      <c r="I19" s="81" t="e">
        <f>H19*C23</f>
        <v>#VALUE!</v>
      </c>
      <c r="J19" s="82" t="e">
        <f>(H19+I19)*D23</f>
        <v>#VALUE!</v>
      </c>
      <c r="K19" s="82" t="e">
        <f>H19*E23</f>
        <v>#VALUE!</v>
      </c>
      <c r="L19" s="83" t="str">
        <f>J23</f>
        <v>N/A</v>
      </c>
      <c r="M19" s="80" t="e">
        <f>SUM(H19:L19)</f>
        <v>#VALUE!</v>
      </c>
      <c r="N19" s="64"/>
      <c r="O19" s="227"/>
      <c r="Q19" s="911"/>
      <c r="R19" s="914"/>
      <c r="S19" s="55"/>
      <c r="T19" s="927"/>
    </row>
    <row r="20" spans="1:20" ht="15" customHeight="1" thickBot="1" x14ac:dyDescent="0.3">
      <c r="A20" s="227"/>
      <c r="B20" s="236" t="s">
        <v>58</v>
      </c>
      <c r="C20" s="237"/>
      <c r="D20" s="237"/>
      <c r="E20" s="237"/>
      <c r="F20" s="237"/>
      <c r="G20" s="237"/>
      <c r="H20" s="237"/>
      <c r="I20" s="237"/>
      <c r="J20" s="237"/>
      <c r="K20" s="237"/>
      <c r="L20" s="84"/>
      <c r="M20" s="84"/>
      <c r="N20" s="64"/>
      <c r="O20" s="227"/>
      <c r="Q20" s="912"/>
      <c r="R20" s="915"/>
      <c r="S20" s="56"/>
      <c r="T20" s="903"/>
    </row>
    <row r="21" spans="1:20" ht="48" customHeight="1" thickBot="1" x14ac:dyDescent="0.3">
      <c r="A21" s="227"/>
      <c r="B21" s="245" t="s">
        <v>50</v>
      </c>
      <c r="C21" s="924" t="s">
        <v>158</v>
      </c>
      <c r="D21" s="925"/>
      <c r="E21" s="925"/>
      <c r="F21" s="925"/>
      <c r="G21" s="925"/>
      <c r="H21" s="925"/>
      <c r="I21" s="925"/>
      <c r="J21" s="926"/>
      <c r="K21" s="856" t="s">
        <v>142</v>
      </c>
      <c r="L21" s="857"/>
      <c r="M21" s="857"/>
      <c r="N21" s="858"/>
      <c r="O21" s="227"/>
      <c r="Q21" s="246" t="s">
        <v>134</v>
      </c>
      <c r="R21" s="247" t="s">
        <v>200</v>
      </c>
      <c r="S21" s="90"/>
      <c r="T21" s="91" t="s">
        <v>260</v>
      </c>
    </row>
    <row r="22" spans="1:20" ht="73.5" customHeight="1" thickBot="1" x14ac:dyDescent="0.3">
      <c r="A22" s="227"/>
      <c r="B22" s="248" t="s">
        <v>211</v>
      </c>
      <c r="C22" s="249" t="s">
        <v>42</v>
      </c>
      <c r="D22" s="250" t="s">
        <v>43</v>
      </c>
      <c r="E22" s="251" t="s">
        <v>143</v>
      </c>
      <c r="F22" s="252" t="s">
        <v>159</v>
      </c>
      <c r="G22" s="253" t="s">
        <v>74</v>
      </c>
      <c r="H22" s="254" t="s">
        <v>164</v>
      </c>
      <c r="I22" s="255" t="s">
        <v>160</v>
      </c>
      <c r="J22" s="256" t="s">
        <v>225</v>
      </c>
      <c r="K22" s="257" t="s">
        <v>145</v>
      </c>
      <c r="L22" s="258" t="s">
        <v>253</v>
      </c>
      <c r="M22" s="259" t="s">
        <v>146</v>
      </c>
      <c r="N22" s="260" t="s">
        <v>254</v>
      </c>
      <c r="O22" s="227"/>
      <c r="Q22" s="97" t="s">
        <v>183</v>
      </c>
      <c r="R22" s="261" t="s">
        <v>201</v>
      </c>
      <c r="S22" s="90"/>
      <c r="T22" s="91" t="s">
        <v>186</v>
      </c>
    </row>
    <row r="23" spans="1:20" ht="42.75" customHeight="1" thickBot="1" x14ac:dyDescent="0.3">
      <c r="A23" s="227"/>
      <c r="B23" s="100">
        <f>F8</f>
        <v>0</v>
      </c>
      <c r="C23" s="101">
        <v>0.11</v>
      </c>
      <c r="D23" s="101" t="e">
        <f>INDEX('Cat. A &amp; B - Calculator'!B26:I37, MATCH('Cat. A &amp; B - Invoice Checker'!B24,'Cat. A &amp; B - Calculator'!B26:B37,0),MATCH('Cat. A &amp; B - Invoice Checker'!D24,'Cat. A &amp; B - Calculator'!B26:I26,0))</f>
        <v>#N/A</v>
      </c>
      <c r="E23" s="262" t="e">
        <f>INDEX('Cat. A &amp; B - Calculator'!B26:I37, MATCH('Cat. A &amp; B - Invoice Checker'!B24,'Cat. A &amp; B - Calculator'!B26:B37,0),MATCH('Cat. A &amp; B - Invoice Checker'!E24,'Cat. A &amp; B - Calculator'!B26:I26,0))</f>
        <v>#N/A</v>
      </c>
      <c r="F23" s="263" t="str">
        <f>IF(E8="Y",(INDEX('Cat. A &amp; B - Calculator'!U26:AA37, MATCH('Cat. A &amp; B - Invoice Checker'!B24,'Cat. A &amp; B - Calculator'!U26:U37,0),MATCH('Cat. A &amp; B - Invoice Checker'!F24,'Cat. A &amp; B - Calculator'!U26:AA26,0))),"N/A")</f>
        <v>N/A</v>
      </c>
      <c r="G23" s="264" t="str">
        <f>IF(E8="Y",(INDEX('Cat. A &amp; B - Calculator'!U26:AA37, MATCH('Cat. A &amp; B - Invoice Checker'!B24,'Cat. A &amp; B - Calculator'!U26:U37,0),MATCH('Cat. A &amp; B - Invoice Checker'!G24,'Cat. A &amp; B - Calculator'!U26:AA26,0))),"N/A")</f>
        <v>N/A</v>
      </c>
      <c r="H23" s="94" t="str">
        <f>IF(E8="N",(INDEX('Cat. A &amp; B - Calculator'!B26:I37,MATCH('Cat. A &amp; B - Invoice Checker'!B24,'Cat. A &amp; B - Calculator'!B26:B37,0),MATCH('Cat. A &amp; B - Invoice Checker'!H24,'Cat. A &amp; B - Calculator'!B26:I26,0))),"N/A")</f>
        <v>N/A</v>
      </c>
      <c r="I23" s="95" t="str">
        <f>IF(E8="N",(INDEX('Cat. A &amp; B - Calculator'!B26:I37,MATCH('Cat. A &amp; B - Invoice Checker'!B24,'Cat. A &amp; B - Calculator'!B26:B37,0),MATCH('Cat. A &amp; B - Invoice Checker'!I24,'Cat. A &amp; B - Calculator'!B26:I26,0))),"N/A")</f>
        <v>N/A</v>
      </c>
      <c r="J23" s="265" t="str">
        <f>IF(E8="Y",(IF(F8="&lt;/= 6 months",F23,G23)),(IF(F8="&lt;/= 6 months",H23,I23)))</f>
        <v>N/A</v>
      </c>
      <c r="K23" s="266" t="e">
        <f>(M8-L8)/I8</f>
        <v>#DIV/0!</v>
      </c>
      <c r="L23" s="267" t="e">
        <f>IF(K8-K23&lt;=1,"Yes","No")</f>
        <v>#DIV/0!</v>
      </c>
      <c r="M23" s="268" t="e">
        <f>G8+(G8*C23)+(((G8*C23)+G8)*D23)+(G8*E23)+J23</f>
        <v>#N/A</v>
      </c>
      <c r="N23" s="269" t="e">
        <f>IF(K8-M23&lt;=1,"Yes","No")</f>
        <v>#N/A</v>
      </c>
      <c r="O23" s="227"/>
      <c r="Q23" s="919" t="s">
        <v>187</v>
      </c>
      <c r="R23" s="921" t="s">
        <v>202</v>
      </c>
      <c r="S23" s="54"/>
      <c r="T23" s="902" t="s">
        <v>188</v>
      </c>
    </row>
    <row r="24" spans="1:20" ht="13.5" customHeight="1" thickBot="1" x14ac:dyDescent="0.3">
      <c r="A24" s="227"/>
      <c r="B24" s="270">
        <f>C8</f>
        <v>0</v>
      </c>
      <c r="C24" s="271"/>
      <c r="D24" s="272" t="str">
        <f>'Cat. A &amp; B - Calculator'!D26</f>
        <v>Payroll Tax
%</v>
      </c>
      <c r="E24" s="272" t="str">
        <f>'Cat. A &amp; B - Calculator'!E26</f>
        <v>Contractor
On-Costs %</v>
      </c>
      <c r="F24" s="273" t="str">
        <f>'Cat. A &amp; B - Calculator'!W26</f>
        <v>Payroll Only Gross Margin
&lt;/= 6 mths</v>
      </c>
      <c r="G24" s="272" t="str">
        <f>'Cat. A &amp; B - Calculator'!X26</f>
        <v>Payroll Only Gross Margin
&gt; 6 mths</v>
      </c>
      <c r="H24" s="272" t="str">
        <f>'Cat. A &amp; B - Calculator'!F26</f>
        <v>Gross Margin
&lt;/= 6 mths</v>
      </c>
      <c r="I24" s="272" t="str">
        <f>'Cat. A &amp; B - Calculator'!G26</f>
        <v>Gross Margin
&gt; 6 mths</v>
      </c>
      <c r="J24" s="227"/>
      <c r="K24" s="227"/>
      <c r="L24" s="227"/>
      <c r="M24" s="227"/>
      <c r="N24" s="227"/>
      <c r="O24" s="227"/>
      <c r="Q24" s="920"/>
      <c r="R24" s="922"/>
      <c r="S24" s="56"/>
      <c r="T24" s="903"/>
    </row>
    <row r="25" spans="1:20" ht="9.9499999999999993" customHeight="1" thickBot="1" x14ac:dyDescent="0.3">
      <c r="A25" s="227"/>
      <c r="B25" s="227"/>
      <c r="C25" s="227"/>
      <c r="D25" s="227"/>
      <c r="E25" s="227"/>
      <c r="F25" s="227"/>
      <c r="G25" s="227"/>
      <c r="H25" s="227"/>
      <c r="I25" s="227"/>
      <c r="J25" s="227"/>
      <c r="K25" s="227"/>
      <c r="L25" s="227"/>
      <c r="M25" s="227"/>
      <c r="N25" s="227"/>
      <c r="O25" s="227"/>
      <c r="Q25" s="919" t="s">
        <v>45</v>
      </c>
      <c r="R25" s="900" t="s">
        <v>203</v>
      </c>
      <c r="S25" s="54"/>
      <c r="T25" s="902" t="s">
        <v>259</v>
      </c>
    </row>
    <row r="26" spans="1:20" ht="39" customHeight="1" thickBot="1" x14ac:dyDescent="0.3">
      <c r="A26" s="227"/>
      <c r="B26" s="845" t="s">
        <v>147</v>
      </c>
      <c r="C26" s="846"/>
      <c r="D26" s="846"/>
      <c r="E26" s="846"/>
      <c r="F26" s="846"/>
      <c r="G26" s="274" t="str">
        <f>IF(J8="Y","Yes","No")</f>
        <v>No</v>
      </c>
      <c r="H26" s="830" t="s">
        <v>162</v>
      </c>
      <c r="I26" s="831"/>
      <c r="J26" s="831"/>
      <c r="K26" s="831"/>
      <c r="L26" s="831"/>
      <c r="M26" s="831"/>
      <c r="N26" s="832"/>
      <c r="O26" s="227"/>
      <c r="Q26" s="920"/>
      <c r="R26" s="901"/>
      <c r="S26" s="56"/>
      <c r="T26" s="903"/>
    </row>
    <row r="27" spans="1:20" s="122" customFormat="1" ht="37.5" customHeight="1" thickBot="1" x14ac:dyDescent="0.3">
      <c r="A27" s="227"/>
      <c r="B27" s="847" t="s">
        <v>163</v>
      </c>
      <c r="C27" s="848"/>
      <c r="D27" s="848"/>
      <c r="E27" s="848"/>
      <c r="F27" s="848"/>
      <c r="G27" s="275" t="e">
        <f>IF(L23="Yes","Yes","No")</f>
        <v>#DIV/0!</v>
      </c>
      <c r="H27" s="833" t="s">
        <v>255</v>
      </c>
      <c r="I27" s="834"/>
      <c r="J27" s="834"/>
      <c r="K27" s="834"/>
      <c r="L27" s="834"/>
      <c r="M27" s="834"/>
      <c r="N27" s="835"/>
      <c r="O27" s="227"/>
      <c r="P27" s="35"/>
      <c r="Q27" s="97" t="s">
        <v>190</v>
      </c>
      <c r="R27" s="261" t="s">
        <v>204</v>
      </c>
      <c r="S27" s="90"/>
      <c r="T27" s="91" t="s">
        <v>191</v>
      </c>
    </row>
    <row r="28" spans="1:20" ht="51" customHeight="1" thickBot="1" x14ac:dyDescent="0.3">
      <c r="A28" s="227"/>
      <c r="B28" s="840" t="s">
        <v>213</v>
      </c>
      <c r="C28" s="841"/>
      <c r="D28" s="841"/>
      <c r="E28" s="841"/>
      <c r="F28" s="841"/>
      <c r="G28" s="276" t="e">
        <f>IF(N23="Yes","Yes","No")</f>
        <v>#N/A</v>
      </c>
      <c r="H28" s="836" t="s">
        <v>256</v>
      </c>
      <c r="I28" s="837"/>
      <c r="J28" s="837"/>
      <c r="K28" s="837"/>
      <c r="L28" s="837"/>
      <c r="M28" s="837"/>
      <c r="N28" s="838"/>
      <c r="O28" s="227"/>
      <c r="Q28" s="919" t="s">
        <v>192</v>
      </c>
      <c r="R28" s="921" t="s">
        <v>205</v>
      </c>
      <c r="S28" s="54"/>
      <c r="T28" s="902" t="s">
        <v>261</v>
      </c>
    </row>
    <row r="29" spans="1:20" ht="9" customHeight="1" thickBot="1" x14ac:dyDescent="0.3">
      <c r="A29" s="227"/>
      <c r="B29" s="227"/>
      <c r="C29" s="227"/>
      <c r="D29" s="227"/>
      <c r="E29" s="227"/>
      <c r="F29" s="227"/>
      <c r="G29" s="227"/>
      <c r="H29" s="227"/>
      <c r="I29" s="227"/>
      <c r="J29" s="227"/>
      <c r="K29" s="227"/>
      <c r="L29" s="227"/>
      <c r="M29" s="227"/>
      <c r="N29" s="227"/>
      <c r="O29" s="227"/>
      <c r="Q29" s="920"/>
      <c r="R29" s="922"/>
      <c r="S29" s="56"/>
      <c r="T29" s="903"/>
    </row>
    <row r="35" ht="18" customHeight="1" x14ac:dyDescent="0.25"/>
    <row r="38" ht="15" customHeight="1" x14ac:dyDescent="0.25"/>
  </sheetData>
  <mergeCells count="49">
    <mergeCell ref="C6:E6"/>
    <mergeCell ref="Q28:Q29"/>
    <mergeCell ref="R28:R29"/>
    <mergeCell ref="T28:T29"/>
    <mergeCell ref="G10:N10"/>
    <mergeCell ref="C21:J21"/>
    <mergeCell ref="R5:R6"/>
    <mergeCell ref="Q5:Q6"/>
    <mergeCell ref="T5:T6"/>
    <mergeCell ref="T17:T20"/>
    <mergeCell ref="Q17:Q20"/>
    <mergeCell ref="R17:R20"/>
    <mergeCell ref="T23:T24"/>
    <mergeCell ref="Q23:Q24"/>
    <mergeCell ref="R23:R24"/>
    <mergeCell ref="Q25:Q26"/>
    <mergeCell ref="R25:R26"/>
    <mergeCell ref="T25:T26"/>
    <mergeCell ref="Q8:Q10"/>
    <mergeCell ref="R8:R10"/>
    <mergeCell ref="T8:T10"/>
    <mergeCell ref="Q11:Q16"/>
    <mergeCell ref="R11:R16"/>
    <mergeCell ref="T11:T16"/>
    <mergeCell ref="G18:G19"/>
    <mergeCell ref="F16:F17"/>
    <mergeCell ref="G16:G17"/>
    <mergeCell ref="Q1:T1"/>
    <mergeCell ref="Q2:Q4"/>
    <mergeCell ref="R2:R4"/>
    <mergeCell ref="T2:T4"/>
    <mergeCell ref="F6:H6"/>
    <mergeCell ref="I6:M6"/>
    <mergeCell ref="H26:N26"/>
    <mergeCell ref="H27:N27"/>
    <mergeCell ref="H28:N28"/>
    <mergeCell ref="A1:O1"/>
    <mergeCell ref="B28:F28"/>
    <mergeCell ref="B5:M5"/>
    <mergeCell ref="B26:F26"/>
    <mergeCell ref="B27:F27"/>
    <mergeCell ref="C7:D7"/>
    <mergeCell ref="C8:D8"/>
    <mergeCell ref="H15:M15"/>
    <mergeCell ref="K21:N21"/>
    <mergeCell ref="B4:M4"/>
    <mergeCell ref="C16:E17"/>
    <mergeCell ref="C18:E19"/>
    <mergeCell ref="F18:F19"/>
  </mergeCells>
  <dataValidations count="4">
    <dataValidation type="list" allowBlank="1" showInputMessage="1" showErrorMessage="1" sqref="F8" xr:uid="{00000000-0002-0000-0200-000000000000}">
      <formula1>$F$9:$F$11</formula1>
    </dataValidation>
    <dataValidation type="list" allowBlank="1" showInputMessage="1" showErrorMessage="1" sqref="J8 E8" xr:uid="{00000000-0002-0000-0200-000001000000}">
      <formula1>$J$9:$L$9</formula1>
    </dataValidation>
    <dataValidation type="list" allowBlank="1" showInputMessage="1" showErrorMessage="1" sqref="C8:D8" xr:uid="{00000000-0002-0000-0200-000002000000}">
      <formula1>$B$11:$B$21</formula1>
    </dataValidation>
    <dataValidation type="list" allowBlank="1" showInputMessage="1" showErrorMessage="1" sqref="B8" xr:uid="{00000000-0002-0000-0200-000003000000}">
      <formula1>$A$3:$C$3</formula1>
    </dataValidation>
  </dataValidations>
  <pageMargins left="0.31496062992125984" right="0.31496062992125984" top="0.35433070866141736" bottom="0.35433070866141736" header="0.31496062992125984" footer="0.31496062992125984"/>
  <pageSetup paperSize="8" orientation="landscape" r:id="rId1"/>
  <headerFooter>
    <oddHeader>&amp;C&amp;"Calibri"&amp;12&amp;KFF0000 OFFICIAL Sensitive&amp;1#_x000D_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F2671"/>
  </sheetPr>
  <dimension ref="A1:AD121"/>
  <sheetViews>
    <sheetView showGridLines="0" tabSelected="1" topLeftCell="A24" zoomScale="70" zoomScaleNormal="70" workbookViewId="0">
      <selection activeCell="M34" sqref="M34"/>
    </sheetView>
  </sheetViews>
  <sheetFormatPr defaultColWidth="8.85546875" defaultRowHeight="15" x14ac:dyDescent="0.25"/>
  <cols>
    <col min="1" max="1" width="1.7109375" style="35" customWidth="1"/>
    <col min="2" max="2" width="35.85546875" style="225" customWidth="1"/>
    <col min="3" max="3" width="11.140625" style="226" customWidth="1"/>
    <col min="4" max="4" width="12.85546875" style="226" customWidth="1"/>
    <col min="5" max="5" width="12.42578125" style="226" customWidth="1"/>
    <col min="6" max="6" width="12.140625" style="223" customWidth="1"/>
    <col min="7" max="7" width="13.42578125" style="223" customWidth="1"/>
    <col min="8" max="8" width="11.7109375" style="223" customWidth="1"/>
    <col min="9" max="9" width="11.85546875" style="223" customWidth="1"/>
    <col min="10" max="10" width="12.28515625" style="223" customWidth="1"/>
    <col min="11" max="11" width="12.42578125" style="224" customWidth="1"/>
    <col min="12" max="12" width="2" style="224" customWidth="1"/>
    <col min="13" max="14" width="13.85546875" style="222" customWidth="1"/>
    <col min="15" max="15" width="12" style="222" customWidth="1"/>
    <col min="16" max="16" width="12.42578125" style="223" customWidth="1"/>
    <col min="17" max="17" width="1.7109375" style="35" customWidth="1"/>
    <col min="18" max="18" width="13.42578125" style="130" customWidth="1"/>
    <col min="19" max="19" width="1.7109375" style="130" customWidth="1"/>
    <col min="20" max="20" width="52.7109375" style="35" customWidth="1"/>
    <col min="21" max="21" width="1.7109375" style="35" customWidth="1"/>
    <col min="22" max="22" width="33.5703125" style="35" customWidth="1"/>
    <col min="23" max="23" width="10.7109375" style="35" customWidth="1"/>
    <col min="24" max="27" width="12.7109375" style="35" customWidth="1"/>
    <col min="28" max="28" width="10.7109375" style="35" customWidth="1"/>
    <col min="29" max="30" width="12.7109375" style="35" customWidth="1"/>
    <col min="31" max="16384" width="8.85546875" style="35"/>
  </cols>
  <sheetData>
    <row r="1" spans="1:20" ht="28.5" customHeight="1" x14ac:dyDescent="0.25">
      <c r="A1" s="128"/>
      <c r="B1" s="1065" t="s">
        <v>99</v>
      </c>
      <c r="C1" s="1065"/>
      <c r="D1" s="1065"/>
      <c r="E1" s="1065"/>
      <c r="F1" s="1065"/>
      <c r="G1" s="1065"/>
      <c r="H1" s="1065"/>
      <c r="I1" s="1065"/>
      <c r="J1" s="1065"/>
      <c r="K1" s="1065"/>
      <c r="L1" s="1065"/>
      <c r="M1" s="1065"/>
      <c r="N1" s="1065"/>
      <c r="O1" s="1065"/>
      <c r="P1" s="1065"/>
      <c r="Q1" s="128"/>
      <c r="R1" s="1064" t="s">
        <v>113</v>
      </c>
      <c r="S1" s="1064"/>
      <c r="T1" s="1064"/>
    </row>
    <row r="2" spans="1:20" ht="9" customHeight="1" thickBot="1" x14ac:dyDescent="0.3">
      <c r="A2" s="128"/>
      <c r="B2" s="129"/>
      <c r="C2" s="128"/>
      <c r="D2" s="128"/>
      <c r="E2" s="128"/>
      <c r="F2" s="128"/>
      <c r="G2" s="128"/>
      <c r="H2" s="128"/>
      <c r="I2" s="128"/>
      <c r="J2" s="128"/>
      <c r="K2" s="128"/>
      <c r="L2" s="128"/>
      <c r="M2" s="128"/>
      <c r="N2" s="128"/>
      <c r="O2" s="128"/>
      <c r="P2" s="128"/>
      <c r="Q2" s="128"/>
    </row>
    <row r="3" spans="1:20" ht="28.5" customHeight="1" thickTop="1" x14ac:dyDescent="0.25">
      <c r="A3" s="128"/>
      <c r="B3" s="1102" t="s">
        <v>218</v>
      </c>
      <c r="C3" s="1103"/>
      <c r="D3" s="1110" t="s">
        <v>215</v>
      </c>
      <c r="E3" s="1111"/>
      <c r="F3" s="1111"/>
      <c r="G3" s="1111"/>
      <c r="H3" s="1111"/>
      <c r="I3" s="1111"/>
      <c r="J3" s="1111"/>
      <c r="K3" s="1111"/>
      <c r="L3" s="1111"/>
      <c r="M3" s="1111"/>
      <c r="N3" s="1111"/>
      <c r="O3" s="1112"/>
      <c r="P3" s="128"/>
      <c r="Q3" s="128"/>
      <c r="R3" s="1045" t="s">
        <v>65</v>
      </c>
      <c r="S3" s="131"/>
      <c r="T3" s="1016" t="s">
        <v>295</v>
      </c>
    </row>
    <row r="4" spans="1:20" ht="17.100000000000001" customHeight="1" thickBot="1" x14ac:dyDescent="0.3">
      <c r="A4" s="128"/>
      <c r="B4" s="1104"/>
      <c r="C4" s="1105"/>
      <c r="D4" s="1113"/>
      <c r="E4" s="1114"/>
      <c r="F4" s="1114"/>
      <c r="G4" s="1114"/>
      <c r="H4" s="1114"/>
      <c r="I4" s="1114"/>
      <c r="J4" s="1114"/>
      <c r="K4" s="1114"/>
      <c r="L4" s="1114"/>
      <c r="M4" s="1114"/>
      <c r="N4" s="1114"/>
      <c r="O4" s="1115"/>
      <c r="P4" s="128"/>
      <c r="Q4" s="128"/>
      <c r="R4" s="1046"/>
      <c r="S4" s="132"/>
      <c r="T4" s="1017"/>
    </row>
    <row r="5" spans="1:20" ht="17.100000000000001" customHeight="1" x14ac:dyDescent="0.25">
      <c r="A5" s="128"/>
      <c r="B5" s="1104"/>
      <c r="C5" s="1105"/>
      <c r="D5" s="1116" t="s">
        <v>120</v>
      </c>
      <c r="E5" s="1155" t="s">
        <v>51</v>
      </c>
      <c r="F5" s="1156"/>
      <c r="G5" s="1156"/>
      <c r="H5" s="1157"/>
      <c r="I5" s="1153" t="s">
        <v>71</v>
      </c>
      <c r="J5" s="1136" t="s">
        <v>216</v>
      </c>
      <c r="K5" s="1135" t="s">
        <v>129</v>
      </c>
      <c r="L5" s="1136"/>
      <c r="M5" s="1147" t="s">
        <v>130</v>
      </c>
      <c r="N5" s="1120" t="s">
        <v>34</v>
      </c>
      <c r="O5" s="1123" t="s">
        <v>35</v>
      </c>
      <c r="P5" s="128"/>
      <c r="Q5" s="128"/>
      <c r="R5" s="1046"/>
      <c r="S5" s="132"/>
      <c r="T5" s="1017"/>
    </row>
    <row r="6" spans="1:20" ht="17.100000000000001" customHeight="1" thickBot="1" x14ac:dyDescent="0.3">
      <c r="A6" s="128"/>
      <c r="B6" s="1104"/>
      <c r="C6" s="1105"/>
      <c r="D6" s="1117"/>
      <c r="E6" s="1158"/>
      <c r="F6" s="1159"/>
      <c r="G6" s="1159"/>
      <c r="H6" s="1160"/>
      <c r="I6" s="1154"/>
      <c r="J6" s="1138"/>
      <c r="K6" s="1137"/>
      <c r="L6" s="1138"/>
      <c r="M6" s="1148"/>
      <c r="N6" s="1121"/>
      <c r="O6" s="1124"/>
      <c r="P6" s="128"/>
      <c r="Q6" s="128"/>
      <c r="R6" s="1047"/>
      <c r="S6" s="133"/>
      <c r="T6" s="1018"/>
    </row>
    <row r="7" spans="1:20" ht="28.5" customHeight="1" x14ac:dyDescent="0.25">
      <c r="A7" s="128"/>
      <c r="B7" s="1104"/>
      <c r="C7" s="1105"/>
      <c r="D7" s="1117"/>
      <c r="E7" s="1158"/>
      <c r="F7" s="1159"/>
      <c r="G7" s="1159"/>
      <c r="H7" s="1160"/>
      <c r="I7" s="1154"/>
      <c r="J7" s="1140"/>
      <c r="K7" s="1139"/>
      <c r="L7" s="1140"/>
      <c r="M7" s="1149"/>
      <c r="N7" s="1122"/>
      <c r="O7" s="1125"/>
      <c r="P7" s="128"/>
      <c r="Q7" s="128"/>
      <c r="R7" s="1045" t="s">
        <v>66</v>
      </c>
      <c r="S7" s="134"/>
      <c r="T7" s="1050" t="s">
        <v>246</v>
      </c>
    </row>
    <row r="8" spans="1:20" ht="14.25" customHeight="1" x14ac:dyDescent="0.25">
      <c r="A8" s="128"/>
      <c r="B8" s="1106" t="s">
        <v>217</v>
      </c>
      <c r="C8" s="1107"/>
      <c r="D8" s="622"/>
      <c r="E8" s="1161"/>
      <c r="F8" s="1162"/>
      <c r="G8" s="1162"/>
      <c r="H8" s="1163"/>
      <c r="I8" s="1118"/>
      <c r="J8" s="1132"/>
      <c r="K8" s="1141"/>
      <c r="L8" s="1142"/>
      <c r="M8" s="1150"/>
      <c r="N8" s="1126"/>
      <c r="O8" s="1129"/>
      <c r="P8" s="128"/>
      <c r="Q8" s="128"/>
      <c r="R8" s="1046"/>
      <c r="S8" s="135"/>
      <c r="T8" s="1051"/>
    </row>
    <row r="9" spans="1:20" ht="23.25" customHeight="1" x14ac:dyDescent="0.25">
      <c r="A9" s="128"/>
      <c r="B9" s="1106"/>
      <c r="C9" s="1107"/>
      <c r="D9" s="622"/>
      <c r="E9" s="1161"/>
      <c r="F9" s="1162"/>
      <c r="G9" s="1162"/>
      <c r="H9" s="1163"/>
      <c r="I9" s="1118"/>
      <c r="J9" s="1133"/>
      <c r="K9" s="1143"/>
      <c r="L9" s="1144"/>
      <c r="M9" s="1151"/>
      <c r="N9" s="1127"/>
      <c r="O9" s="1130"/>
      <c r="P9" s="128"/>
      <c r="Q9" s="128"/>
      <c r="R9" s="1046"/>
      <c r="S9" s="135"/>
      <c r="T9" s="1051"/>
    </row>
    <row r="10" spans="1:20" ht="23.25" customHeight="1" thickBot="1" x14ac:dyDescent="0.3">
      <c r="A10" s="128"/>
      <c r="B10" s="1108"/>
      <c r="C10" s="1109"/>
      <c r="D10" s="623"/>
      <c r="E10" s="1164"/>
      <c r="F10" s="1165"/>
      <c r="G10" s="1165"/>
      <c r="H10" s="1166"/>
      <c r="I10" s="1119"/>
      <c r="J10" s="1134"/>
      <c r="K10" s="1145"/>
      <c r="L10" s="1146"/>
      <c r="M10" s="1152"/>
      <c r="N10" s="1128"/>
      <c r="O10" s="1131"/>
      <c r="P10" s="128"/>
      <c r="Q10" s="128"/>
      <c r="R10" s="1046"/>
      <c r="S10" s="135"/>
      <c r="T10" s="1051"/>
    </row>
    <row r="11" spans="1:20" ht="14.25" customHeight="1" thickTop="1" thickBot="1" x14ac:dyDescent="0.3">
      <c r="A11" s="128"/>
      <c r="B11" s="129"/>
      <c r="C11" s="128"/>
      <c r="D11" s="128"/>
      <c r="E11" s="128"/>
      <c r="F11" s="128"/>
      <c r="G11" s="128"/>
      <c r="H11" s="128"/>
      <c r="I11" s="128"/>
      <c r="J11" s="128"/>
      <c r="K11" s="128"/>
      <c r="L11" s="128"/>
      <c r="M11" s="128"/>
      <c r="N11" s="128"/>
      <c r="O11" s="128"/>
      <c r="P11" s="128"/>
      <c r="Q11" s="128"/>
      <c r="R11" s="1047"/>
      <c r="S11" s="136"/>
      <c r="T11" s="1052"/>
    </row>
    <row r="12" spans="1:20" ht="29.25" customHeight="1" thickBot="1" x14ac:dyDescent="0.3">
      <c r="A12" s="128"/>
      <c r="B12" s="128"/>
      <c r="C12" s="129"/>
      <c r="D12" s="1097" t="s">
        <v>94</v>
      </c>
      <c r="E12" s="1098"/>
      <c r="F12" s="1098"/>
      <c r="G12" s="1098"/>
      <c r="H12" s="1098"/>
      <c r="I12" s="1098"/>
      <c r="J12" s="1098"/>
      <c r="K12" s="1098"/>
      <c r="L12" s="1098"/>
      <c r="M12" s="1098"/>
      <c r="N12" s="1098"/>
      <c r="O12" s="1098"/>
      <c r="P12" s="1099"/>
      <c r="Q12" s="128"/>
      <c r="R12" s="1045" t="s">
        <v>82</v>
      </c>
      <c r="S12" s="131"/>
      <c r="T12" s="1016" t="s">
        <v>131</v>
      </c>
    </row>
    <row r="13" spans="1:20" ht="32.25" customHeight="1" thickBot="1" x14ac:dyDescent="0.3">
      <c r="A13" s="128"/>
      <c r="B13" s="980" t="s">
        <v>51</v>
      </c>
      <c r="C13" s="981"/>
      <c r="D13" s="1211" t="s">
        <v>167</v>
      </c>
      <c r="E13" s="1212"/>
      <c r="F13" s="974" t="s">
        <v>175</v>
      </c>
      <c r="G13" s="975"/>
      <c r="H13" s="1100" t="s">
        <v>262</v>
      </c>
      <c r="I13" s="1101"/>
      <c r="J13" s="982" t="s">
        <v>45</v>
      </c>
      <c r="K13" s="983"/>
      <c r="L13" s="1094" t="s">
        <v>174</v>
      </c>
      <c r="M13" s="1095"/>
      <c r="N13" s="1096"/>
      <c r="O13" s="982" t="s">
        <v>80</v>
      </c>
      <c r="P13" s="983"/>
      <c r="Q13" s="128"/>
      <c r="R13" s="1047"/>
      <c r="S13" s="133"/>
      <c r="T13" s="1018"/>
    </row>
    <row r="14" spans="1:20" ht="48" customHeight="1" thickBot="1" x14ac:dyDescent="0.3">
      <c r="A14" s="128"/>
      <c r="B14" s="1190">
        <f>E8</f>
        <v>0</v>
      </c>
      <c r="C14" s="1191"/>
      <c r="D14" s="1205" t="e">
        <f>IF(N8&lt;=100,(IF(G21="&lt;/= 6 months",M23,N23)),(IF(G21="&lt;/= 6 months",O23,P23)))</f>
        <v>#N/A</v>
      </c>
      <c r="E14" s="1206"/>
      <c r="F14" s="1207" t="e">
        <f>IF(N8&lt;=100,(IF(G21="&lt;/= 6 months",M21,N21)),(IF(G21="&lt;/= 6 months",O21,P21)))</f>
        <v>#N/A</v>
      </c>
      <c r="G14" s="1208"/>
      <c r="H14" s="1209" t="e">
        <f>IF(I8="Y",D14,F14)</f>
        <v>#N/A</v>
      </c>
      <c r="I14" s="1210"/>
      <c r="J14" s="1185" t="e">
        <f>IF(I8="N",(ROUND(N8+(N8*I21)+((N8+(N8*I21))*J21)+(N8*K21)+F14, 2)),(ROUND(N8+(N8*I21)+((N8+(N8*I21))*J21)+(N8*K21)+D14, 2)))</f>
        <v>#N/A</v>
      </c>
      <c r="K14" s="1186"/>
      <c r="L14" s="1202" t="e">
        <f>J8*((O8/5)*J14)*H21</f>
        <v>#N/A</v>
      </c>
      <c r="M14" s="1203"/>
      <c r="N14" s="1204"/>
      <c r="O14" s="1185" t="e">
        <f>L14+(L14*0.1)</f>
        <v>#N/A</v>
      </c>
      <c r="P14" s="1186"/>
      <c r="Q14" s="128"/>
      <c r="R14" s="1045" t="s">
        <v>67</v>
      </c>
      <c r="S14" s="134"/>
      <c r="T14" s="1050" t="s">
        <v>247</v>
      </c>
    </row>
    <row r="15" spans="1:20" ht="19.5" customHeight="1" x14ac:dyDescent="0.25">
      <c r="A15" s="128"/>
      <c r="B15" s="129"/>
      <c r="C15" s="129"/>
      <c r="D15" s="129"/>
      <c r="E15" s="129"/>
      <c r="F15" s="129"/>
      <c r="G15" s="129"/>
      <c r="H15" s="129"/>
      <c r="I15" s="129"/>
      <c r="J15" s="129"/>
      <c r="K15" s="129"/>
      <c r="L15" s="129"/>
      <c r="M15" s="129"/>
      <c r="N15" s="129"/>
      <c r="O15" s="129"/>
      <c r="P15" s="129"/>
      <c r="Q15" s="128"/>
      <c r="R15" s="1046"/>
      <c r="S15" s="135"/>
      <c r="T15" s="1051"/>
    </row>
    <row r="16" spans="1:20" ht="11.25" customHeight="1" thickBot="1" x14ac:dyDescent="0.3">
      <c r="A16" s="128"/>
      <c r="B16" s="129"/>
      <c r="C16" s="129"/>
      <c r="D16" s="129"/>
      <c r="E16" s="129"/>
      <c r="F16" s="129"/>
      <c r="G16" s="129"/>
      <c r="H16" s="129"/>
      <c r="I16" s="129"/>
      <c r="J16" s="129"/>
      <c r="K16" s="129"/>
      <c r="L16" s="129"/>
      <c r="M16" s="129"/>
      <c r="N16" s="129"/>
      <c r="O16" s="128"/>
      <c r="P16" s="128"/>
      <c r="Q16" s="128"/>
      <c r="R16" s="1047"/>
      <c r="S16" s="136"/>
      <c r="T16" s="1052"/>
    </row>
    <row r="17" spans="1:30" ht="20.100000000000001" customHeight="1" thickBot="1" x14ac:dyDescent="0.3">
      <c r="A17" s="388"/>
      <c r="B17" s="389" t="s">
        <v>69</v>
      </c>
      <c r="C17" s="390" t="s">
        <v>114</v>
      </c>
      <c r="D17" s="128"/>
      <c r="E17" s="128"/>
      <c r="F17" s="128"/>
      <c r="G17" s="128"/>
      <c r="H17" s="128"/>
      <c r="I17" s="128"/>
      <c r="J17" s="128"/>
      <c r="K17" s="128"/>
      <c r="L17" s="128"/>
      <c r="M17" s="1073" t="s">
        <v>87</v>
      </c>
      <c r="N17" s="1074"/>
      <c r="O17" s="1073" t="s">
        <v>88</v>
      </c>
      <c r="P17" s="1074"/>
      <c r="Q17" s="128"/>
      <c r="R17" s="1045" t="s">
        <v>83</v>
      </c>
      <c r="S17" s="131"/>
      <c r="T17" s="1016" t="s">
        <v>132</v>
      </c>
    </row>
    <row r="18" spans="1:30" ht="26.25" customHeight="1" thickBot="1" x14ac:dyDescent="0.3">
      <c r="A18" s="388"/>
      <c r="B18" s="389" t="s">
        <v>70</v>
      </c>
      <c r="C18" s="389" t="s">
        <v>115</v>
      </c>
      <c r="D18" s="1199" t="s">
        <v>36</v>
      </c>
      <c r="E18" s="1200"/>
      <c r="F18" s="1200"/>
      <c r="G18" s="1201"/>
      <c r="H18" s="137"/>
      <c r="I18" s="1194" t="s">
        <v>37</v>
      </c>
      <c r="J18" s="1195"/>
      <c r="K18" s="1195"/>
      <c r="L18" s="1196"/>
      <c r="M18" s="1075"/>
      <c r="N18" s="1076"/>
      <c r="O18" s="1075"/>
      <c r="P18" s="1076"/>
      <c r="Q18" s="128"/>
      <c r="R18" s="1046"/>
      <c r="S18" s="132"/>
      <c r="T18" s="1017"/>
    </row>
    <row r="19" spans="1:30" ht="42.75" customHeight="1" thickBot="1" x14ac:dyDescent="0.3">
      <c r="A19" s="128"/>
      <c r="B19" s="1069" t="s">
        <v>51</v>
      </c>
      <c r="C19" s="1070"/>
      <c r="D19" s="1077" t="s">
        <v>38</v>
      </c>
      <c r="E19" s="1079" t="s">
        <v>39</v>
      </c>
      <c r="F19" s="1081" t="s">
        <v>40</v>
      </c>
      <c r="G19" s="1083" t="s">
        <v>263</v>
      </c>
      <c r="H19" s="1085" t="s">
        <v>41</v>
      </c>
      <c r="I19" s="1087" t="s">
        <v>42</v>
      </c>
      <c r="J19" s="1089" t="s">
        <v>43</v>
      </c>
      <c r="K19" s="1091" t="s">
        <v>44</v>
      </c>
      <c r="L19" s="1074"/>
      <c r="M19" s="382" t="s">
        <v>52</v>
      </c>
      <c r="N19" s="383" t="s">
        <v>53</v>
      </c>
      <c r="O19" s="382" t="s">
        <v>52</v>
      </c>
      <c r="P19" s="383" t="s">
        <v>53</v>
      </c>
      <c r="Q19" s="128"/>
      <c r="R19" s="1047"/>
      <c r="S19" s="133"/>
      <c r="T19" s="1018"/>
      <c r="V19" s="1173" t="s">
        <v>266</v>
      </c>
      <c r="W19" s="1174"/>
      <c r="X19" s="1174"/>
      <c r="Y19" s="1174"/>
      <c r="Z19" s="1174"/>
      <c r="AA19" s="1174"/>
      <c r="AB19" s="1174"/>
      <c r="AC19" s="1174"/>
      <c r="AD19" s="1175"/>
    </row>
    <row r="20" spans="1:30" ht="20.100000000000001" customHeight="1" thickBot="1" x14ac:dyDescent="0.3">
      <c r="A20" s="128"/>
      <c r="B20" s="1071"/>
      <c r="C20" s="1072"/>
      <c r="D20" s="1078"/>
      <c r="E20" s="1080"/>
      <c r="F20" s="1082"/>
      <c r="G20" s="1084"/>
      <c r="H20" s="1086"/>
      <c r="I20" s="1088"/>
      <c r="J20" s="1090"/>
      <c r="K20" s="1092"/>
      <c r="L20" s="1093"/>
      <c r="M20" s="1066" t="s">
        <v>89</v>
      </c>
      <c r="N20" s="1067"/>
      <c r="O20" s="1067"/>
      <c r="P20" s="1068"/>
      <c r="Q20" s="128"/>
      <c r="R20" s="1045" t="s">
        <v>248</v>
      </c>
      <c r="S20" s="134"/>
      <c r="T20" s="1050" t="s">
        <v>264</v>
      </c>
      <c r="V20" s="1176"/>
      <c r="W20" s="1177"/>
      <c r="X20" s="1177"/>
      <c r="Y20" s="1177"/>
      <c r="Z20" s="1177"/>
      <c r="AA20" s="1177"/>
      <c r="AB20" s="1177"/>
      <c r="AC20" s="1177"/>
      <c r="AD20" s="1178"/>
    </row>
    <row r="21" spans="1:30" ht="27.75" customHeight="1" thickBot="1" x14ac:dyDescent="0.3">
      <c r="A21" s="128"/>
      <c r="B21" s="1192">
        <f>E8</f>
        <v>0</v>
      </c>
      <c r="C21" s="1193"/>
      <c r="D21" s="138">
        <f>M8-K8+1</f>
        <v>1</v>
      </c>
      <c r="E21" s="139">
        <f>D21/7</f>
        <v>0.14285714285714285</v>
      </c>
      <c r="F21" s="140">
        <f>D21/(365.25/12)</f>
        <v>3.2854209445585217E-2</v>
      </c>
      <c r="G21" s="141" t="str">
        <f>IF(F21&lt;=6, "&lt;/= 6 months", "&gt; 6 months")</f>
        <v>&lt;/= 6 months</v>
      </c>
      <c r="H21" s="142">
        <f>NETWORKDAYS(K8,M8)</f>
        <v>0</v>
      </c>
      <c r="I21" s="143" t="e">
        <f>INDEX(B24:K34,MATCH(B36,B24:B34,0),MATCH(C36,B24:K24,0))</f>
        <v>#N/A</v>
      </c>
      <c r="J21" s="144" t="e">
        <f>INDEX(B24:K34,MATCH(B36,B24:B34,0),MATCH(D36,B24:K24,0))</f>
        <v>#N/A</v>
      </c>
      <c r="K21" s="1197" t="e">
        <f>INDEX(B24:K34,MATCH(B36,B24:B34,0),MATCH(E36,B24:K24,0))</f>
        <v>#N/A</v>
      </c>
      <c r="L21" s="1198"/>
      <c r="M21" s="145" t="e">
        <f>INDEX(B24:K34,MATCH(B36,B24:B34,0),MATCH(F36,B24:K24,0))</f>
        <v>#N/A</v>
      </c>
      <c r="N21" s="146" t="e">
        <f>INDEX(B24:K34,MATCH(B36,B24:B34,0),MATCH(G36,B24:K24,0))</f>
        <v>#N/A</v>
      </c>
      <c r="O21" s="145" t="e">
        <f>INDEX(B24:K34,MATCH(B36,B24:B34,0),MATCH(H36,B24:K24,0))</f>
        <v>#N/A</v>
      </c>
      <c r="P21" s="146" t="e">
        <f>INDEX(B24:K34,MATCH(B36,B24:B34,0),MATCH(I36,B24:K24,0))</f>
        <v>#N/A</v>
      </c>
      <c r="Q21" s="128"/>
      <c r="R21" s="1046"/>
      <c r="S21" s="135"/>
      <c r="T21" s="1051"/>
      <c r="V21" s="1167" t="s">
        <v>111</v>
      </c>
      <c r="W21" s="1168"/>
      <c r="X21" s="1168"/>
      <c r="Y21" s="1168"/>
      <c r="Z21" s="1168"/>
      <c r="AA21" s="1168"/>
      <c r="AB21" s="1168"/>
      <c r="AC21" s="1168"/>
      <c r="AD21" s="1169"/>
    </row>
    <row r="22" spans="1:30" ht="21" customHeight="1" thickBot="1" x14ac:dyDescent="0.3">
      <c r="A22" s="128"/>
      <c r="B22" s="129"/>
      <c r="C22" s="129"/>
      <c r="D22" s="129"/>
      <c r="E22" s="129"/>
      <c r="F22" s="129"/>
      <c r="G22" s="129"/>
      <c r="H22" s="129"/>
      <c r="I22" s="129"/>
      <c r="J22" s="129"/>
      <c r="K22" s="129"/>
      <c r="L22" s="147"/>
      <c r="M22" s="695" t="s">
        <v>90</v>
      </c>
      <c r="N22" s="696"/>
      <c r="O22" s="696"/>
      <c r="P22" s="697"/>
      <c r="Q22" s="128"/>
      <c r="R22" s="1046"/>
      <c r="S22" s="135"/>
      <c r="T22" s="1051"/>
      <c r="V22" s="1170"/>
      <c r="W22" s="1171"/>
      <c r="X22" s="1171"/>
      <c r="Y22" s="1171"/>
      <c r="Z22" s="1171"/>
      <c r="AA22" s="1171"/>
      <c r="AB22" s="1171"/>
      <c r="AC22" s="1171"/>
      <c r="AD22" s="1172"/>
    </row>
    <row r="23" spans="1:30" s="151" customFormat="1" ht="29.25" customHeight="1" thickBot="1" x14ac:dyDescent="0.3">
      <c r="A23" s="148"/>
      <c r="B23" s="1187" t="s">
        <v>110</v>
      </c>
      <c r="C23" s="1188"/>
      <c r="D23" s="1188"/>
      <c r="E23" s="1188"/>
      <c r="F23" s="1188"/>
      <c r="G23" s="1188"/>
      <c r="H23" s="1188"/>
      <c r="I23" s="1188"/>
      <c r="J23" s="1188"/>
      <c r="K23" s="1189"/>
      <c r="L23" s="148"/>
      <c r="M23" s="149" t="e">
        <f>INDEX(V24:AD34,MATCH(V36,V24:V34,0),MATCH(X36,V24:AD24,0))</f>
        <v>#N/A</v>
      </c>
      <c r="N23" s="150" t="e">
        <f>INDEX(V24:AD34,MATCH(V36,V24:V34,0),MATCH(Y36,V24:AD24,0))</f>
        <v>#N/A</v>
      </c>
      <c r="O23" s="149" t="e">
        <f>INDEX(V24:AD34,MATCH(V36,V24:V34,0),MATCH(Z36,V24:AD24,0))</f>
        <v>#N/A</v>
      </c>
      <c r="P23" s="150" t="e">
        <f>INDEX(V24:AD34,MATCH(V36,V24:V34,0),MATCH(AA36,V24:AD24,0))</f>
        <v>#N/A</v>
      </c>
      <c r="Q23" s="128"/>
      <c r="R23" s="1046"/>
      <c r="S23" s="135"/>
      <c r="T23" s="1051"/>
      <c r="U23" s="35"/>
      <c r="W23" s="1179" t="s">
        <v>62</v>
      </c>
      <c r="X23" s="1180"/>
      <c r="Y23" s="1180"/>
      <c r="Z23" s="1180"/>
      <c r="AA23" s="1181"/>
      <c r="AB23" s="1182" t="s">
        <v>78</v>
      </c>
      <c r="AC23" s="1183"/>
      <c r="AD23" s="1184"/>
    </row>
    <row r="24" spans="1:30" s="151" customFormat="1" ht="52.5" customHeight="1" thickBot="1" x14ac:dyDescent="0.3">
      <c r="A24" s="391"/>
      <c r="B24" s="152" t="s">
        <v>244</v>
      </c>
      <c r="C24" s="153" t="s">
        <v>91</v>
      </c>
      <c r="D24" s="154" t="s">
        <v>60</v>
      </c>
      <c r="E24" s="365" t="s">
        <v>44</v>
      </c>
      <c r="F24" s="155" t="s">
        <v>116</v>
      </c>
      <c r="G24" s="156" t="s">
        <v>117</v>
      </c>
      <c r="H24" s="157" t="s">
        <v>118</v>
      </c>
      <c r="I24" s="158" t="s">
        <v>119</v>
      </c>
      <c r="J24" s="154" t="s">
        <v>54</v>
      </c>
      <c r="K24" s="366" t="s">
        <v>76</v>
      </c>
      <c r="L24" s="128"/>
      <c r="M24" s="1056" t="s">
        <v>54</v>
      </c>
      <c r="N24" s="1057"/>
      <c r="O24" s="1058" t="s">
        <v>76</v>
      </c>
      <c r="P24" s="1059"/>
      <c r="Q24" s="128"/>
      <c r="R24" s="1045" t="s">
        <v>84</v>
      </c>
      <c r="S24" s="131"/>
      <c r="T24" s="1016" t="s">
        <v>265</v>
      </c>
      <c r="U24" s="35"/>
      <c r="V24" s="159" t="s">
        <v>244</v>
      </c>
      <c r="W24" s="160" t="s">
        <v>56</v>
      </c>
      <c r="X24" s="155" t="s">
        <v>116</v>
      </c>
      <c r="Y24" s="156" t="s">
        <v>117</v>
      </c>
      <c r="Z24" s="157" t="s">
        <v>118</v>
      </c>
      <c r="AA24" s="158" t="s">
        <v>119</v>
      </c>
      <c r="AB24" s="161" t="s">
        <v>56</v>
      </c>
      <c r="AC24" s="162" t="s">
        <v>75</v>
      </c>
      <c r="AD24" s="163" t="s">
        <v>77</v>
      </c>
    </row>
    <row r="25" spans="1:30" s="151" customFormat="1" ht="30.75" customHeight="1" thickBot="1" x14ac:dyDescent="0.3">
      <c r="A25" s="392" t="s">
        <v>100</v>
      </c>
      <c r="B25" s="164" t="s">
        <v>100</v>
      </c>
      <c r="C25" s="165">
        <v>0.115</v>
      </c>
      <c r="D25" s="165">
        <v>5.5E-2</v>
      </c>
      <c r="E25" s="165">
        <v>3.6000000000000004E-2</v>
      </c>
      <c r="F25" s="166">
        <v>3.95</v>
      </c>
      <c r="G25" s="167">
        <v>3.95</v>
      </c>
      <c r="H25" s="166">
        <v>4.3</v>
      </c>
      <c r="I25" s="167">
        <v>4.3</v>
      </c>
      <c r="J25" s="168">
        <v>2000</v>
      </c>
      <c r="K25" s="169">
        <v>2000</v>
      </c>
      <c r="L25" s="128"/>
      <c r="M25" s="1053" t="s">
        <v>96</v>
      </c>
      <c r="N25" s="1054"/>
      <c r="O25" s="1054"/>
      <c r="P25" s="1055"/>
      <c r="Q25" s="128"/>
      <c r="R25" s="1046"/>
      <c r="S25" s="132"/>
      <c r="T25" s="1017"/>
      <c r="U25" s="35"/>
      <c r="V25" s="170" t="s">
        <v>100</v>
      </c>
      <c r="W25" s="171">
        <v>0.1</v>
      </c>
      <c r="X25" s="172">
        <f t="shared" ref="X25:X34" si="0">F25-(F25*W25)</f>
        <v>3.5550000000000002</v>
      </c>
      <c r="Y25" s="173">
        <f t="shared" ref="Y25:Y34" si="1">G25-(G25*W25)</f>
        <v>3.5550000000000002</v>
      </c>
      <c r="Z25" s="174">
        <f t="shared" ref="Z25:Z34" si="2">H25-(H25*W25)</f>
        <v>3.8699999999999997</v>
      </c>
      <c r="AA25" s="173">
        <f t="shared" ref="AA25:AA34" si="3">I25-(I25*W25)</f>
        <v>3.8699999999999997</v>
      </c>
      <c r="AB25" s="175">
        <v>0</v>
      </c>
      <c r="AC25" s="174">
        <f t="shared" ref="AC25:AC34" si="4">J25-(J25*AB25)</f>
        <v>2000</v>
      </c>
      <c r="AD25" s="173">
        <f t="shared" ref="AD25:AD34" si="5">K25-(K25*AB25)</f>
        <v>2000</v>
      </c>
    </row>
    <row r="26" spans="1:30" s="151" customFormat="1" ht="20.25" customHeight="1" thickBot="1" x14ac:dyDescent="0.3">
      <c r="A26" s="392" t="s">
        <v>101</v>
      </c>
      <c r="B26" s="176" t="s">
        <v>101</v>
      </c>
      <c r="C26" s="177">
        <v>0.115</v>
      </c>
      <c r="D26" s="177">
        <v>5.5E-2</v>
      </c>
      <c r="E26" s="177">
        <v>2.5000000000000001E-2</v>
      </c>
      <c r="F26" s="178">
        <v>4.24</v>
      </c>
      <c r="G26" s="179">
        <v>4.08</v>
      </c>
      <c r="H26" s="178">
        <v>4.5599999999999996</v>
      </c>
      <c r="I26" s="179">
        <v>4.3</v>
      </c>
      <c r="J26" s="180">
        <v>1500</v>
      </c>
      <c r="K26" s="181">
        <v>1000</v>
      </c>
      <c r="L26" s="128"/>
      <c r="M26" s="1060" t="e">
        <f>INDEX(B24:K34,MATCH(B36,B24:B34,0),MATCH(J36,B24:K24,0))</f>
        <v>#N/A</v>
      </c>
      <c r="N26" s="1061"/>
      <c r="O26" s="1060" t="e">
        <f>INDEX(B24:K34,MATCH(B36,B24:B34,0),MATCH(K36,B24:K24,0))</f>
        <v>#N/A</v>
      </c>
      <c r="P26" s="1061"/>
      <c r="Q26" s="128"/>
      <c r="R26" s="1047"/>
      <c r="S26" s="133"/>
      <c r="T26" s="1018"/>
      <c r="U26" s="35"/>
      <c r="V26" s="176" t="s">
        <v>101</v>
      </c>
      <c r="W26" s="182">
        <v>0.1</v>
      </c>
      <c r="X26" s="183">
        <f t="shared" si="0"/>
        <v>3.8160000000000003</v>
      </c>
      <c r="Y26" s="184">
        <f t="shared" si="1"/>
        <v>3.6720000000000002</v>
      </c>
      <c r="Z26" s="185">
        <f t="shared" si="2"/>
        <v>4.1039999999999992</v>
      </c>
      <c r="AA26" s="184">
        <f t="shared" si="3"/>
        <v>3.8699999999999997</v>
      </c>
      <c r="AB26" s="186">
        <v>1</v>
      </c>
      <c r="AC26" s="185">
        <f t="shared" si="4"/>
        <v>0</v>
      </c>
      <c r="AD26" s="184">
        <f t="shared" si="5"/>
        <v>0</v>
      </c>
    </row>
    <row r="27" spans="1:30" s="151" customFormat="1" ht="17.100000000000001" customHeight="1" thickBot="1" x14ac:dyDescent="0.3">
      <c r="A27" s="392" t="s">
        <v>102</v>
      </c>
      <c r="B27" s="176" t="s">
        <v>102</v>
      </c>
      <c r="C27" s="177">
        <v>0.115</v>
      </c>
      <c r="D27" s="177">
        <v>5.5E-2</v>
      </c>
      <c r="E27" s="177">
        <v>1.4999999999999999E-2</v>
      </c>
      <c r="F27" s="178">
        <v>3.99</v>
      </c>
      <c r="G27" s="179">
        <v>3.49</v>
      </c>
      <c r="H27" s="178">
        <v>4.99</v>
      </c>
      <c r="I27" s="179">
        <v>4.49</v>
      </c>
      <c r="J27" s="180">
        <v>2000</v>
      </c>
      <c r="K27" s="181">
        <v>1500</v>
      </c>
      <c r="L27" s="128"/>
      <c r="M27" s="1062"/>
      <c r="N27" s="1063"/>
      <c r="O27" s="1062"/>
      <c r="P27" s="1063"/>
      <c r="Q27" s="128"/>
      <c r="R27" s="1045" t="s">
        <v>72</v>
      </c>
      <c r="S27" s="134"/>
      <c r="T27" s="1050" t="s">
        <v>251</v>
      </c>
      <c r="U27" s="35"/>
      <c r="V27" s="363" t="s">
        <v>102</v>
      </c>
      <c r="W27" s="182">
        <v>0.2</v>
      </c>
      <c r="X27" s="183">
        <f t="shared" si="0"/>
        <v>3.1920000000000002</v>
      </c>
      <c r="Y27" s="184">
        <f t="shared" si="1"/>
        <v>2.7920000000000003</v>
      </c>
      <c r="Z27" s="185">
        <f t="shared" si="2"/>
        <v>3.992</v>
      </c>
      <c r="AA27" s="184">
        <f t="shared" si="3"/>
        <v>3.5920000000000001</v>
      </c>
      <c r="AB27" s="186">
        <v>1</v>
      </c>
      <c r="AC27" s="185">
        <f t="shared" si="4"/>
        <v>0</v>
      </c>
      <c r="AD27" s="184">
        <f t="shared" si="5"/>
        <v>0</v>
      </c>
    </row>
    <row r="28" spans="1:30" s="151" customFormat="1" ht="17.100000000000001" customHeight="1" x14ac:dyDescent="0.25">
      <c r="A28" s="392" t="s">
        <v>103</v>
      </c>
      <c r="B28" s="176" t="s">
        <v>103</v>
      </c>
      <c r="C28" s="177">
        <v>0.115</v>
      </c>
      <c r="D28" s="177">
        <v>5.5E-2</v>
      </c>
      <c r="E28" s="177">
        <v>3.5000000000000003E-2</v>
      </c>
      <c r="F28" s="178">
        <v>3.93</v>
      </c>
      <c r="G28" s="179">
        <v>3.93</v>
      </c>
      <c r="H28" s="178">
        <v>4.1399999999999997</v>
      </c>
      <c r="I28" s="179">
        <v>4.1399999999999997</v>
      </c>
      <c r="J28" s="180">
        <v>1000</v>
      </c>
      <c r="K28" s="181">
        <v>500</v>
      </c>
      <c r="L28" s="128"/>
      <c r="M28" s="695" t="s">
        <v>97</v>
      </c>
      <c r="N28" s="696"/>
      <c r="O28" s="696"/>
      <c r="P28" s="697"/>
      <c r="Q28" s="128"/>
      <c r="R28" s="1046"/>
      <c r="S28" s="135"/>
      <c r="T28" s="1051"/>
      <c r="U28" s="35"/>
      <c r="V28" s="176" t="s">
        <v>103</v>
      </c>
      <c r="W28" s="182">
        <v>0.1</v>
      </c>
      <c r="X28" s="183">
        <f t="shared" si="0"/>
        <v>3.5369999999999999</v>
      </c>
      <c r="Y28" s="184">
        <f t="shared" si="1"/>
        <v>3.5369999999999999</v>
      </c>
      <c r="Z28" s="185">
        <f t="shared" si="2"/>
        <v>3.7259999999999995</v>
      </c>
      <c r="AA28" s="184">
        <f t="shared" si="3"/>
        <v>3.7259999999999995</v>
      </c>
      <c r="AB28" s="186">
        <v>1</v>
      </c>
      <c r="AC28" s="185">
        <f t="shared" si="4"/>
        <v>0</v>
      </c>
      <c r="AD28" s="184">
        <f t="shared" si="5"/>
        <v>0</v>
      </c>
    </row>
    <row r="29" spans="1:30" s="151" customFormat="1" ht="18" customHeight="1" thickBot="1" x14ac:dyDescent="0.3">
      <c r="A29" s="392" t="s">
        <v>104</v>
      </c>
      <c r="B29" s="187" t="s">
        <v>104</v>
      </c>
      <c r="C29" s="188">
        <v>0.115</v>
      </c>
      <c r="D29" s="188">
        <v>5.5E-2</v>
      </c>
      <c r="E29" s="188">
        <v>3.4999999999999996E-2</v>
      </c>
      <c r="F29" s="189">
        <v>3.71</v>
      </c>
      <c r="G29" s="190">
        <v>3.54</v>
      </c>
      <c r="H29" s="189">
        <v>3.71</v>
      </c>
      <c r="I29" s="190">
        <v>3.54</v>
      </c>
      <c r="J29" s="191">
        <v>3000</v>
      </c>
      <c r="K29" s="192">
        <v>2000</v>
      </c>
      <c r="L29" s="128"/>
      <c r="M29" s="681"/>
      <c r="N29" s="682"/>
      <c r="O29" s="682"/>
      <c r="P29" s="683"/>
      <c r="Q29" s="128"/>
      <c r="R29" s="1046"/>
      <c r="S29" s="135"/>
      <c r="T29" s="1051"/>
      <c r="U29" s="35"/>
      <c r="V29" s="187" t="s">
        <v>104</v>
      </c>
      <c r="W29" s="193">
        <v>0.1</v>
      </c>
      <c r="X29" s="194">
        <f t="shared" si="0"/>
        <v>3.339</v>
      </c>
      <c r="Y29" s="195">
        <f t="shared" si="1"/>
        <v>3.1859999999999999</v>
      </c>
      <c r="Z29" s="196">
        <f t="shared" si="2"/>
        <v>3.339</v>
      </c>
      <c r="AA29" s="195">
        <f t="shared" si="3"/>
        <v>3.1859999999999999</v>
      </c>
      <c r="AB29" s="197">
        <v>1</v>
      </c>
      <c r="AC29" s="196">
        <f t="shared" si="4"/>
        <v>0</v>
      </c>
      <c r="AD29" s="195">
        <f t="shared" si="5"/>
        <v>0</v>
      </c>
    </row>
    <row r="30" spans="1:30" s="151" customFormat="1" ht="17.100000000000001" customHeight="1" thickBot="1" x14ac:dyDescent="0.3">
      <c r="A30" s="391"/>
      <c r="B30" s="198" t="s">
        <v>105</v>
      </c>
      <c r="C30" s="199">
        <v>0.115</v>
      </c>
      <c r="D30" s="199">
        <v>5.5E-2</v>
      </c>
      <c r="E30" s="199">
        <v>2.5000000000000001E-2</v>
      </c>
      <c r="F30" s="200">
        <v>4.03</v>
      </c>
      <c r="G30" s="201">
        <v>3.76</v>
      </c>
      <c r="H30" s="200">
        <v>4.78</v>
      </c>
      <c r="I30" s="201">
        <v>4.3</v>
      </c>
      <c r="J30" s="202">
        <v>2000</v>
      </c>
      <c r="K30" s="203">
        <v>1500</v>
      </c>
      <c r="L30" s="128"/>
      <c r="M30" s="976" t="e">
        <f>INDEX(V24:AD34,MATCH(V36,V24:V34,0),MATCH(AC36,V24:AD24,0))</f>
        <v>#N/A</v>
      </c>
      <c r="N30" s="977"/>
      <c r="O30" s="976" t="e">
        <f>INDEX(V24:AD34,MATCH(V36,V24:V34,0),MATCH(AD36,V24:AD24,0))</f>
        <v>#N/A</v>
      </c>
      <c r="P30" s="977"/>
      <c r="Q30" s="128"/>
      <c r="R30" s="1047"/>
      <c r="S30" s="136"/>
      <c r="T30" s="1052"/>
      <c r="U30" s="35"/>
      <c r="V30" s="204" t="s">
        <v>105</v>
      </c>
      <c r="W30" s="171">
        <v>0.1</v>
      </c>
      <c r="X30" s="172">
        <f t="shared" si="0"/>
        <v>3.6270000000000002</v>
      </c>
      <c r="Y30" s="173">
        <f t="shared" si="1"/>
        <v>3.3839999999999999</v>
      </c>
      <c r="Z30" s="174">
        <f t="shared" si="2"/>
        <v>4.3020000000000005</v>
      </c>
      <c r="AA30" s="173">
        <f t="shared" si="3"/>
        <v>3.8699999999999997</v>
      </c>
      <c r="AB30" s="175">
        <v>1</v>
      </c>
      <c r="AC30" s="174">
        <f t="shared" si="4"/>
        <v>0</v>
      </c>
      <c r="AD30" s="173">
        <f t="shared" si="5"/>
        <v>0</v>
      </c>
    </row>
    <row r="31" spans="1:30" s="151" customFormat="1" ht="59.25" customHeight="1" thickBot="1" x14ac:dyDescent="0.3">
      <c r="A31" s="391" t="s">
        <v>105</v>
      </c>
      <c r="B31" s="205" t="s">
        <v>314</v>
      </c>
      <c r="C31" s="206">
        <v>0.115</v>
      </c>
      <c r="D31" s="206">
        <v>5.5E-2</v>
      </c>
      <c r="E31" s="206">
        <v>3.4000000000000002E-2</v>
      </c>
      <c r="F31" s="207">
        <v>3.75</v>
      </c>
      <c r="G31" s="208">
        <v>3.65</v>
      </c>
      <c r="H31" s="207">
        <v>3.75</v>
      </c>
      <c r="I31" s="208">
        <v>3.65</v>
      </c>
      <c r="J31" s="209">
        <v>2500</v>
      </c>
      <c r="K31" s="210">
        <v>2000</v>
      </c>
      <c r="L31" s="128"/>
      <c r="M31" s="978"/>
      <c r="N31" s="979"/>
      <c r="O31" s="978"/>
      <c r="P31" s="979"/>
      <c r="Q31" s="128"/>
      <c r="R31" s="1045" t="s">
        <v>68</v>
      </c>
      <c r="S31" s="131"/>
      <c r="T31" s="1016" t="s">
        <v>85</v>
      </c>
      <c r="U31" s="35"/>
      <c r="V31" s="211" t="s">
        <v>106</v>
      </c>
      <c r="W31" s="182">
        <v>0.2</v>
      </c>
      <c r="X31" s="183">
        <f t="shared" si="0"/>
        <v>3</v>
      </c>
      <c r="Y31" s="184">
        <f t="shared" si="1"/>
        <v>2.92</v>
      </c>
      <c r="Z31" s="185">
        <f t="shared" si="2"/>
        <v>3</v>
      </c>
      <c r="AA31" s="184">
        <f t="shared" si="3"/>
        <v>2.92</v>
      </c>
      <c r="AB31" s="186">
        <v>0.2</v>
      </c>
      <c r="AC31" s="185">
        <f t="shared" si="4"/>
        <v>2000</v>
      </c>
      <c r="AD31" s="184">
        <f t="shared" si="5"/>
        <v>1600</v>
      </c>
    </row>
    <row r="32" spans="1:30" s="151" customFormat="1" ht="17.100000000000001" customHeight="1" x14ac:dyDescent="0.25">
      <c r="A32" s="391" t="s">
        <v>106</v>
      </c>
      <c r="B32" s="205" t="s">
        <v>107</v>
      </c>
      <c r="C32" s="206">
        <v>0.115</v>
      </c>
      <c r="D32" s="206">
        <v>5.5E-2</v>
      </c>
      <c r="E32" s="206">
        <v>1.4999999999999999E-2</v>
      </c>
      <c r="F32" s="207">
        <v>3.75</v>
      </c>
      <c r="G32" s="208">
        <v>3.75</v>
      </c>
      <c r="H32" s="207">
        <v>3.75</v>
      </c>
      <c r="I32" s="208">
        <v>3.75</v>
      </c>
      <c r="J32" s="209">
        <v>2000</v>
      </c>
      <c r="K32" s="210">
        <v>1500</v>
      </c>
      <c r="L32" s="128"/>
      <c r="M32" s="212"/>
      <c r="N32" s="148"/>
      <c r="O32" s="128"/>
      <c r="P32" s="128"/>
      <c r="Q32" s="128"/>
      <c r="R32" s="1046"/>
      <c r="S32" s="132"/>
      <c r="T32" s="1017"/>
      <c r="U32" s="35"/>
      <c r="V32" s="211" t="s">
        <v>107</v>
      </c>
      <c r="W32" s="182">
        <v>0.2</v>
      </c>
      <c r="X32" s="183">
        <f t="shared" si="0"/>
        <v>3</v>
      </c>
      <c r="Y32" s="184">
        <f t="shared" si="1"/>
        <v>3</v>
      </c>
      <c r="Z32" s="185">
        <f t="shared" si="2"/>
        <v>3</v>
      </c>
      <c r="AA32" s="184">
        <f t="shared" si="3"/>
        <v>3</v>
      </c>
      <c r="AB32" s="186">
        <v>1</v>
      </c>
      <c r="AC32" s="185">
        <f t="shared" si="4"/>
        <v>0</v>
      </c>
      <c r="AD32" s="184">
        <f t="shared" si="5"/>
        <v>0</v>
      </c>
    </row>
    <row r="33" spans="1:30" s="151" customFormat="1" ht="17.100000000000001" customHeight="1" x14ac:dyDescent="0.25">
      <c r="A33" s="392" t="s">
        <v>107</v>
      </c>
      <c r="B33" s="205" t="s">
        <v>108</v>
      </c>
      <c r="C33" s="206">
        <v>0.115</v>
      </c>
      <c r="D33" s="206">
        <v>5.5E-2</v>
      </c>
      <c r="E33" s="206">
        <v>0.03</v>
      </c>
      <c r="F33" s="207">
        <v>3.71</v>
      </c>
      <c r="G33" s="208">
        <v>3.71</v>
      </c>
      <c r="H33" s="207">
        <v>4.25</v>
      </c>
      <c r="I33" s="208">
        <v>4.25</v>
      </c>
      <c r="J33" s="209">
        <v>3000</v>
      </c>
      <c r="K33" s="210">
        <v>2000</v>
      </c>
      <c r="L33" s="128"/>
      <c r="M33" s="213"/>
      <c r="N33" s="148"/>
      <c r="O33" s="128"/>
      <c r="P33" s="128"/>
      <c r="Q33" s="128"/>
      <c r="R33" s="1046"/>
      <c r="S33" s="132"/>
      <c r="T33" s="1017"/>
      <c r="U33" s="35"/>
      <c r="V33" s="211" t="s">
        <v>108</v>
      </c>
      <c r="W33" s="182">
        <v>0.2</v>
      </c>
      <c r="X33" s="183">
        <f t="shared" si="0"/>
        <v>2.968</v>
      </c>
      <c r="Y33" s="184">
        <f t="shared" si="1"/>
        <v>2.968</v>
      </c>
      <c r="Z33" s="185">
        <f t="shared" si="2"/>
        <v>3.4</v>
      </c>
      <c r="AA33" s="184">
        <f t="shared" si="3"/>
        <v>3.4</v>
      </c>
      <c r="AB33" s="186">
        <v>1</v>
      </c>
      <c r="AC33" s="185">
        <f t="shared" si="4"/>
        <v>0</v>
      </c>
      <c r="AD33" s="184">
        <f t="shared" si="5"/>
        <v>0</v>
      </c>
    </row>
    <row r="34" spans="1:30" s="151" customFormat="1" ht="17.100000000000001" customHeight="1" thickBot="1" x14ac:dyDescent="0.3">
      <c r="A34" s="392" t="s">
        <v>108</v>
      </c>
      <c r="B34" s="214" t="s">
        <v>109</v>
      </c>
      <c r="C34" s="215">
        <v>0.115</v>
      </c>
      <c r="D34" s="215">
        <v>5.5E-2</v>
      </c>
      <c r="E34" s="215">
        <v>3.4999999999999996E-2</v>
      </c>
      <c r="F34" s="216">
        <v>3.71</v>
      </c>
      <c r="G34" s="217">
        <v>3.54</v>
      </c>
      <c r="H34" s="216">
        <v>3.71</v>
      </c>
      <c r="I34" s="217">
        <v>3.54</v>
      </c>
      <c r="J34" s="218">
        <v>3000</v>
      </c>
      <c r="K34" s="219">
        <v>2000</v>
      </c>
      <c r="L34" s="128"/>
      <c r="M34" s="213"/>
      <c r="N34" s="148"/>
      <c r="O34" s="148"/>
      <c r="P34" s="148"/>
      <c r="Q34" s="128"/>
      <c r="R34" s="1047"/>
      <c r="S34" s="133"/>
      <c r="T34" s="1018"/>
      <c r="U34" s="35"/>
      <c r="V34" s="220" t="s">
        <v>109</v>
      </c>
      <c r="W34" s="193">
        <v>0.1</v>
      </c>
      <c r="X34" s="194">
        <f t="shared" si="0"/>
        <v>3.339</v>
      </c>
      <c r="Y34" s="195">
        <f t="shared" si="1"/>
        <v>3.1859999999999999</v>
      </c>
      <c r="Z34" s="196">
        <f t="shared" si="2"/>
        <v>3.339</v>
      </c>
      <c r="AA34" s="195">
        <f t="shared" si="3"/>
        <v>3.1859999999999999</v>
      </c>
      <c r="AB34" s="197">
        <v>1</v>
      </c>
      <c r="AC34" s="196">
        <f t="shared" si="4"/>
        <v>0</v>
      </c>
      <c r="AD34" s="195">
        <f t="shared" si="5"/>
        <v>0</v>
      </c>
    </row>
    <row r="35" spans="1:30" s="151" customFormat="1" ht="17.100000000000001" customHeight="1" x14ac:dyDescent="0.25">
      <c r="A35" s="392"/>
      <c r="B35" s="373"/>
      <c r="C35" s="374"/>
      <c r="D35" s="374"/>
      <c r="E35" s="374"/>
      <c r="F35" s="375"/>
      <c r="G35" s="375"/>
      <c r="H35" s="375"/>
      <c r="I35" s="375"/>
      <c r="J35" s="376"/>
      <c r="K35" s="376"/>
      <c r="L35" s="128"/>
      <c r="M35" s="213"/>
      <c r="N35" s="148"/>
      <c r="O35" s="148"/>
      <c r="P35" s="148"/>
      <c r="Q35" s="128"/>
      <c r="R35" s="377"/>
      <c r="S35" s="377"/>
      <c r="T35" s="378"/>
      <c r="U35" s="35"/>
      <c r="V35" s="379"/>
      <c r="W35" s="380"/>
      <c r="X35" s="381"/>
      <c r="Y35" s="381"/>
      <c r="Z35" s="381"/>
      <c r="AA35" s="381"/>
      <c r="AB35" s="380"/>
      <c r="AC35" s="381"/>
      <c r="AD35" s="381"/>
    </row>
    <row r="36" spans="1:30" s="151" customFormat="1" ht="12.75" customHeight="1" thickBot="1" x14ac:dyDescent="0.3">
      <c r="A36" s="392" t="s">
        <v>109</v>
      </c>
      <c r="B36" s="393">
        <f>E8</f>
        <v>0</v>
      </c>
      <c r="C36" s="394" t="str">
        <f t="shared" ref="C36:K36" si="6">C24</f>
        <v>Super.
%</v>
      </c>
      <c r="D36" s="395" t="str">
        <f t="shared" si="6"/>
        <v>Payroll Tax
%</v>
      </c>
      <c r="E36" s="395" t="str">
        <f t="shared" si="6"/>
        <v>Contractor
On-Costs %</v>
      </c>
      <c r="F36" s="395" t="str">
        <f t="shared" si="6"/>
        <v>Pay Charge
&lt;/= $100
Gross Margin
&lt;/= 6 mths</v>
      </c>
      <c r="G36" s="395" t="str">
        <f t="shared" si="6"/>
        <v>Pay Charge
&lt;/= $100
Gross Margin
&gt; 6 mths</v>
      </c>
      <c r="H36" s="395" t="str">
        <f t="shared" si="6"/>
        <v>Pay Charge
&gt; $100
Gross Margin
&lt;/= 6 mths</v>
      </c>
      <c r="I36" s="395" t="str">
        <f t="shared" si="6"/>
        <v>Pay Charge
&gt;$100
Gross Margin
&gt; 6 mths</v>
      </c>
      <c r="J36" s="395" t="str">
        <f t="shared" si="6"/>
        <v>Spotter's Fee
&lt;/= 2 mths</v>
      </c>
      <c r="K36" s="396" t="str">
        <f t="shared" si="6"/>
        <v>Spotter's Fee
&gt;2 - &lt;/=6 mths</v>
      </c>
      <c r="L36" s="397"/>
      <c r="M36" s="392"/>
      <c r="N36" s="398"/>
      <c r="O36" s="148"/>
      <c r="P36" s="148"/>
      <c r="Q36" s="35"/>
      <c r="R36" s="35"/>
      <c r="S36" s="35"/>
      <c r="T36" s="35"/>
      <c r="U36" s="35"/>
      <c r="V36" s="384">
        <f>E8</f>
        <v>0</v>
      </c>
      <c r="W36" s="385"/>
      <c r="X36" s="384" t="str">
        <f>X24</f>
        <v>Pay Charge
&lt;/= $100
Gross Margin
&lt;/= 6 mths</v>
      </c>
      <c r="Y36" s="384" t="str">
        <f>Y24</f>
        <v>Pay Charge
&lt;/= $100
Gross Margin
&gt; 6 mths</v>
      </c>
      <c r="Z36" s="386" t="str">
        <f>Z24</f>
        <v>Pay Charge
&gt; $100
Gross Margin
&lt;/= 6 mths</v>
      </c>
      <c r="AA36" s="386" t="str">
        <f>AA24</f>
        <v>Pay Charge
&gt;$100
Gross Margin
&gt; 6 mths</v>
      </c>
      <c r="AB36" s="385"/>
      <c r="AC36" s="385" t="s">
        <v>75</v>
      </c>
      <c r="AD36" s="387" t="s">
        <v>77</v>
      </c>
    </row>
    <row r="37" spans="1:30" ht="39.950000000000003" customHeight="1" thickBot="1" x14ac:dyDescent="0.3">
      <c r="A37" s="148"/>
      <c r="B37" s="1025" t="s">
        <v>289</v>
      </c>
      <c r="C37" s="1026"/>
      <c r="D37" s="1026"/>
      <c r="E37" s="1026"/>
      <c r="F37" s="1026"/>
      <c r="G37" s="1026"/>
      <c r="H37" s="1026"/>
      <c r="I37" s="1026"/>
      <c r="J37" s="1026"/>
      <c r="K37" s="1026"/>
      <c r="L37" s="1026"/>
      <c r="M37" s="1026"/>
      <c r="N37" s="1026"/>
      <c r="O37" s="1026"/>
      <c r="P37" s="1027"/>
      <c r="R37" s="35"/>
      <c r="S37" s="35"/>
    </row>
    <row r="38" spans="1:30" ht="91.5" customHeight="1" thickBot="1" x14ac:dyDescent="0.3">
      <c r="A38" s="148"/>
      <c r="B38" s="1022" t="s">
        <v>298</v>
      </c>
      <c r="C38" s="1023"/>
      <c r="D38" s="1023"/>
      <c r="E38" s="1023"/>
      <c r="F38" s="1023"/>
      <c r="G38" s="1023"/>
      <c r="H38" s="1023"/>
      <c r="I38" s="1023"/>
      <c r="J38" s="1023"/>
      <c r="K38" s="1023"/>
      <c r="L38" s="1023"/>
      <c r="M38" s="1023"/>
      <c r="N38" s="1023"/>
      <c r="O38" s="1023"/>
      <c r="P38" s="1024"/>
      <c r="R38" s="35"/>
      <c r="S38" s="35"/>
    </row>
    <row r="39" spans="1:30" ht="11.25" customHeight="1" thickBot="1" x14ac:dyDescent="0.3">
      <c r="A39" s="148"/>
      <c r="B39" s="148"/>
      <c r="C39" s="148"/>
      <c r="D39" s="148"/>
      <c r="E39" s="148"/>
      <c r="F39" s="148"/>
      <c r="G39" s="148"/>
      <c r="H39" s="148"/>
      <c r="I39" s="148"/>
      <c r="J39" s="148"/>
      <c r="K39" s="148"/>
      <c r="L39" s="148"/>
      <c r="M39" s="148"/>
      <c r="N39" s="148"/>
      <c r="O39" s="148"/>
      <c r="P39" s="148"/>
      <c r="R39" s="35"/>
      <c r="S39" s="35"/>
    </row>
    <row r="40" spans="1:30" s="151" customFormat="1" ht="15" customHeight="1" thickTop="1" x14ac:dyDescent="0.25">
      <c r="A40" s="148"/>
      <c r="B40" s="520" t="s">
        <v>281</v>
      </c>
      <c r="C40" s="521"/>
      <c r="D40" s="522"/>
      <c r="E40" s="1002" t="s">
        <v>120</v>
      </c>
      <c r="F40" s="1004" t="s">
        <v>51</v>
      </c>
      <c r="G40" s="1005"/>
      <c r="H40" s="1005"/>
      <c r="I40" s="1006"/>
      <c r="J40" s="1013" t="s">
        <v>71</v>
      </c>
      <c r="K40" s="984" t="s">
        <v>216</v>
      </c>
      <c r="L40" s="987" t="s">
        <v>278</v>
      </c>
      <c r="M40" s="988"/>
      <c r="N40" s="989"/>
      <c r="O40" s="996" t="s">
        <v>35</v>
      </c>
      <c r="P40" s="997"/>
    </row>
    <row r="41" spans="1:30" s="151" customFormat="1" ht="22.5" customHeight="1" x14ac:dyDescent="0.25">
      <c r="A41" s="148"/>
      <c r="B41" s="586"/>
      <c r="C41" s="587"/>
      <c r="D41" s="588"/>
      <c r="E41" s="1003"/>
      <c r="F41" s="1007"/>
      <c r="G41" s="1008"/>
      <c r="H41" s="1008"/>
      <c r="I41" s="1009"/>
      <c r="J41" s="1014"/>
      <c r="K41" s="985"/>
      <c r="L41" s="990"/>
      <c r="M41" s="991"/>
      <c r="N41" s="992"/>
      <c r="O41" s="998"/>
      <c r="P41" s="999"/>
    </row>
    <row r="42" spans="1:30" s="151" customFormat="1" ht="27.75" customHeight="1" x14ac:dyDescent="0.25">
      <c r="A42" s="148"/>
      <c r="B42" s="586"/>
      <c r="C42" s="587"/>
      <c r="D42" s="588"/>
      <c r="E42" s="1003"/>
      <c r="F42" s="1010"/>
      <c r="G42" s="1011"/>
      <c r="H42" s="1011"/>
      <c r="I42" s="1012"/>
      <c r="J42" s="1015"/>
      <c r="K42" s="986"/>
      <c r="L42" s="993"/>
      <c r="M42" s="994"/>
      <c r="N42" s="995"/>
      <c r="O42" s="1000"/>
      <c r="P42" s="1001"/>
    </row>
    <row r="43" spans="1:30" s="151" customFormat="1" ht="15" customHeight="1" x14ac:dyDescent="0.25">
      <c r="A43" s="148"/>
      <c r="B43" s="586"/>
      <c r="C43" s="587"/>
      <c r="D43" s="588"/>
      <c r="E43" s="622"/>
      <c r="F43" s="624"/>
      <c r="G43" s="625"/>
      <c r="H43" s="625"/>
      <c r="I43" s="626"/>
      <c r="J43" s="633"/>
      <c r="K43" s="636"/>
      <c r="L43" s="639"/>
      <c r="M43" s="640"/>
      <c r="N43" s="641"/>
      <c r="O43" s="648"/>
      <c r="P43" s="649"/>
    </row>
    <row r="44" spans="1:30" s="151" customFormat="1" ht="9.9499999999999993" customHeight="1" x14ac:dyDescent="0.25">
      <c r="A44" s="148"/>
      <c r="B44" s="586"/>
      <c r="C44" s="587"/>
      <c r="D44" s="588"/>
      <c r="E44" s="622"/>
      <c r="F44" s="627"/>
      <c r="G44" s="628"/>
      <c r="H44" s="628"/>
      <c r="I44" s="629"/>
      <c r="J44" s="634"/>
      <c r="K44" s="637"/>
      <c r="L44" s="642"/>
      <c r="M44" s="643"/>
      <c r="N44" s="644"/>
      <c r="O44" s="650"/>
      <c r="P44" s="651"/>
    </row>
    <row r="45" spans="1:30" s="151" customFormat="1" ht="15" customHeight="1" thickBot="1" x14ac:dyDescent="0.3">
      <c r="A45" s="148"/>
      <c r="B45" s="523"/>
      <c r="C45" s="524"/>
      <c r="D45" s="525"/>
      <c r="E45" s="623"/>
      <c r="F45" s="630"/>
      <c r="G45" s="631"/>
      <c r="H45" s="631"/>
      <c r="I45" s="632"/>
      <c r="J45" s="635"/>
      <c r="K45" s="638"/>
      <c r="L45" s="645"/>
      <c r="M45" s="646"/>
      <c r="N45" s="647"/>
      <c r="O45" s="652"/>
      <c r="P45" s="653"/>
    </row>
    <row r="46" spans="1:30" s="151" customFormat="1" ht="15" customHeight="1" thickTop="1" thickBot="1" x14ac:dyDescent="0.3">
      <c r="A46" s="148"/>
      <c r="B46" s="148"/>
      <c r="C46" s="148"/>
      <c r="D46" s="148"/>
      <c r="E46" s="148"/>
      <c r="F46" s="399">
        <f>F43</f>
        <v>0</v>
      </c>
      <c r="G46" s="148"/>
      <c r="H46" s="148"/>
      <c r="I46" s="148"/>
      <c r="J46" s="148"/>
      <c r="K46" s="148"/>
      <c r="L46" s="148"/>
      <c r="M46" s="148"/>
      <c r="N46" s="148"/>
      <c r="O46" s="148"/>
      <c r="P46" s="148"/>
      <c r="R46" s="35"/>
      <c r="S46" s="35"/>
      <c r="T46" s="35"/>
      <c r="U46" s="35"/>
      <c r="V46" s="35"/>
      <c r="W46" s="35"/>
      <c r="X46" s="35"/>
      <c r="Y46" s="35"/>
    </row>
    <row r="47" spans="1:30" s="151" customFormat="1" ht="39.950000000000003" customHeight="1" x14ac:dyDescent="0.25">
      <c r="A47" s="148"/>
      <c r="B47" s="148"/>
      <c r="C47" s="928" t="s">
        <v>279</v>
      </c>
      <c r="D47" s="929"/>
      <c r="E47" s="1223" t="s">
        <v>279</v>
      </c>
      <c r="F47" s="1224"/>
      <c r="G47" s="1048" t="s">
        <v>280</v>
      </c>
      <c r="H47" s="1049"/>
      <c r="I47" s="1028" t="s">
        <v>280</v>
      </c>
      <c r="J47" s="1029"/>
      <c r="K47" s="400">
        <v>0.1</v>
      </c>
      <c r="L47" s="148"/>
      <c r="M47" s="1215" t="s">
        <v>141</v>
      </c>
      <c r="N47" s="1216"/>
      <c r="O47" s="1219" t="s">
        <v>141</v>
      </c>
      <c r="P47" s="1220"/>
      <c r="R47" s="35"/>
      <c r="S47" s="35"/>
      <c r="T47" s="35"/>
      <c r="U47" s="35"/>
      <c r="V47" s="35"/>
      <c r="W47" s="35"/>
      <c r="X47" s="35"/>
      <c r="Y47" s="35"/>
    </row>
    <row r="48" spans="1:30" s="151" customFormat="1" ht="30" customHeight="1" thickBot="1" x14ac:dyDescent="0.3">
      <c r="A48" s="148"/>
      <c r="B48" s="148"/>
      <c r="C48" s="556" t="s">
        <v>273</v>
      </c>
      <c r="D48" s="557"/>
      <c r="E48" s="558" t="s">
        <v>274</v>
      </c>
      <c r="F48" s="559"/>
      <c r="G48" s="970" t="s">
        <v>273</v>
      </c>
      <c r="H48" s="971"/>
      <c r="I48" s="1030" t="s">
        <v>274</v>
      </c>
      <c r="J48" s="1031"/>
      <c r="K48" s="400" t="e">
        <f>INDEX(B24:K34,MATCH(F46,B24:B34,0),MATCH(D36,B24:K24,0))</f>
        <v>#N/A</v>
      </c>
      <c r="L48" s="148"/>
      <c r="M48" s="1217" t="s">
        <v>273</v>
      </c>
      <c r="N48" s="1218"/>
      <c r="O48" s="1221" t="s">
        <v>274</v>
      </c>
      <c r="P48" s="1222"/>
      <c r="R48" s="35"/>
      <c r="S48" s="35"/>
      <c r="T48" s="35"/>
      <c r="U48" s="35"/>
      <c r="V48" s="35"/>
      <c r="W48" s="35"/>
      <c r="X48" s="35"/>
      <c r="Y48" s="35"/>
    </row>
    <row r="49" spans="1:25" s="151" customFormat="1" ht="39.950000000000003" customHeight="1" thickBot="1" x14ac:dyDescent="0.3">
      <c r="A49" s="148"/>
      <c r="B49" s="148"/>
      <c r="C49" s="535" t="e">
        <f>IF(L43&lt;=100,(INDEX(V24:AD34,MATCH(F46,V24:V34,0),MATCH(X36,V24:AD24,0))),(INDEX(V24:AD34,MATCH(F46,V24:V34,0),MATCH(Z36,V24:AD24,0))))</f>
        <v>#N/A</v>
      </c>
      <c r="D49" s="536"/>
      <c r="E49" s="537" t="e">
        <f>IF(L43&lt;=100,(INDEX(V24:AD34,MATCH(F46,V24:V34,0),MATCH(Y36,V24:AD24,0))),(INDEX(V24:AD34,MATCH(F46,V24:V34,0),MATCH(AA36,V24:AD24,0))))</f>
        <v>#N/A</v>
      </c>
      <c r="F49" s="538"/>
      <c r="G49" s="1225" t="e">
        <f>IF(L43&lt;=100,(INDEX(B24:K34,MATCH(F46,B24:B34,0),MATCH(F36,B24:K24,0))),(INDEX(B24:K34,MATCH(F46,B24:B34,0),MATCH(H36,B24:B24,0))))</f>
        <v>#N/A</v>
      </c>
      <c r="H49" s="1226"/>
      <c r="I49" s="1227" t="e">
        <f>IF(L43&lt;=100,(INDEX(B24:K34,MATCH(F46,B24:B34,0),MATCH(G36,B24:K24,0))),(INDEX(B24:K34,MATCH(F46,B24:B34,0),MATCH(I36,B24:B24,0))))</f>
        <v>#N/A</v>
      </c>
      <c r="J49" s="1228"/>
      <c r="K49" s="400" t="e">
        <f>INDEX(B24:K34,MATCH(F46,B24:B34,0),MATCH(E36,B24:K24,0))</f>
        <v>#N/A</v>
      </c>
      <c r="L49" s="148"/>
      <c r="M49" s="972" t="e">
        <f>IF(J43="Y",(ROUND(L43+(L43*K47)+((L43+(L43*K47))*K48)+(L43*K49)+C49,2)),(ROUND(L43+(L43*K47)+((L43+(L43*K47))*K48)+(L43*K49)+G49,2)))</f>
        <v>#N/A</v>
      </c>
      <c r="N49" s="973"/>
      <c r="O49" s="1213" t="e">
        <f>IF(J43="Y",(ROUND(L43+(L43*K47)+((L43+(L43*K47))*K48)+(L43*K49)+E49,2)),(ROUND(L43+(L43*K47)+((L43+(L43*K47))*K48)+(L43*K49)+I49,2)))</f>
        <v>#N/A</v>
      </c>
      <c r="P49" s="1214"/>
      <c r="R49" s="35"/>
      <c r="S49" s="35"/>
      <c r="T49" s="35"/>
      <c r="U49" s="35"/>
      <c r="V49" s="35"/>
      <c r="W49" s="35"/>
      <c r="X49" s="35"/>
      <c r="Y49" s="35"/>
    </row>
    <row r="50" spans="1:25" s="151" customFormat="1" ht="15" customHeight="1" thickBot="1" x14ac:dyDescent="0.3">
      <c r="A50" s="148"/>
      <c r="B50" s="148"/>
      <c r="C50" s="148"/>
      <c r="D50" s="148"/>
      <c r="E50" s="148"/>
      <c r="F50" s="148"/>
      <c r="G50" s="148"/>
      <c r="H50" s="148"/>
      <c r="I50" s="148"/>
      <c r="J50" s="148"/>
      <c r="K50" s="398"/>
      <c r="L50" s="148"/>
      <c r="M50" s="148"/>
      <c r="N50" s="148"/>
      <c r="O50" s="148"/>
      <c r="P50" s="148"/>
      <c r="R50" s="35"/>
      <c r="S50" s="35"/>
      <c r="T50" s="35"/>
      <c r="U50" s="35"/>
      <c r="V50" s="35"/>
      <c r="W50" s="35"/>
      <c r="X50" s="35"/>
      <c r="Y50" s="35"/>
    </row>
    <row r="51" spans="1:25" s="151" customFormat="1" ht="30" customHeight="1" thickBot="1" x14ac:dyDescent="0.3">
      <c r="A51" s="148"/>
      <c r="B51" s="148"/>
      <c r="C51" s="148"/>
      <c r="D51" s="148"/>
      <c r="E51" s="944" t="s">
        <v>284</v>
      </c>
      <c r="F51" s="945"/>
      <c r="G51" s="945"/>
      <c r="H51" s="945"/>
      <c r="I51" s="1019" t="s">
        <v>292</v>
      </c>
      <c r="J51" s="1020"/>
      <c r="K51" s="1020"/>
      <c r="L51" s="1020"/>
      <c r="M51" s="1021"/>
      <c r="N51" s="148"/>
      <c r="O51" s="148"/>
      <c r="P51" s="148"/>
      <c r="R51" s="35"/>
      <c r="S51" s="35"/>
      <c r="T51" s="35"/>
      <c r="U51" s="35"/>
      <c r="V51" s="35"/>
      <c r="W51" s="35"/>
      <c r="X51" s="35"/>
      <c r="Y51" s="35"/>
    </row>
    <row r="52" spans="1:25" s="151" customFormat="1" ht="50.1" customHeight="1" thickTop="1" thickBot="1" x14ac:dyDescent="0.3">
      <c r="A52" s="148"/>
      <c r="B52" s="520" t="s">
        <v>286</v>
      </c>
      <c r="C52" s="521"/>
      <c r="D52" s="522"/>
      <c r="E52" s="1032" t="s">
        <v>272</v>
      </c>
      <c r="F52" s="1033"/>
      <c r="G52" s="1040" t="s">
        <v>296</v>
      </c>
      <c r="H52" s="1040"/>
      <c r="I52" s="1034" t="s">
        <v>282</v>
      </c>
      <c r="J52" s="1035"/>
      <c r="K52" s="1036" t="s">
        <v>283</v>
      </c>
      <c r="L52" s="1037"/>
      <c r="M52" s="1038"/>
      <c r="N52" s="1041" t="s">
        <v>285</v>
      </c>
      <c r="O52" s="1042"/>
      <c r="P52" s="148"/>
      <c r="R52" s="35"/>
      <c r="S52" s="35"/>
      <c r="T52" s="35"/>
      <c r="U52" s="35"/>
      <c r="V52" s="35"/>
      <c r="W52" s="35"/>
      <c r="X52" s="35"/>
      <c r="Y52" s="35"/>
    </row>
    <row r="53" spans="1:25" s="151" customFormat="1" ht="39.950000000000003" customHeight="1" thickBot="1" x14ac:dyDescent="0.3">
      <c r="A53" s="148"/>
      <c r="B53" s="523"/>
      <c r="C53" s="524"/>
      <c r="D53" s="525"/>
      <c r="E53" s="531"/>
      <c r="F53" s="532"/>
      <c r="G53" s="531"/>
      <c r="H53" s="532"/>
      <c r="I53" s="531"/>
      <c r="J53" s="532"/>
      <c r="K53" s="531"/>
      <c r="L53" s="532"/>
      <c r="M53" s="1039"/>
      <c r="N53" s="1043">
        <f>NETWORKDAYS(E53,K53)</f>
        <v>0</v>
      </c>
      <c r="O53" s="1044"/>
      <c r="P53" s="148"/>
      <c r="R53" s="35"/>
      <c r="S53" s="35"/>
      <c r="T53" s="35"/>
      <c r="U53" s="35"/>
      <c r="V53" s="35"/>
      <c r="W53" s="35"/>
      <c r="X53" s="35"/>
      <c r="Y53" s="35"/>
    </row>
    <row r="54" spans="1:25" s="151" customFormat="1" ht="40.5" customHeight="1" thickTop="1" thickBot="1" x14ac:dyDescent="0.3">
      <c r="A54" s="148"/>
      <c r="B54" s="148"/>
      <c r="C54" s="148"/>
      <c r="D54" s="148"/>
      <c r="E54" s="936" t="s">
        <v>293</v>
      </c>
      <c r="F54" s="937"/>
      <c r="G54" s="937"/>
      <c r="H54" s="938"/>
      <c r="I54" s="936" t="s">
        <v>294</v>
      </c>
      <c r="J54" s="942"/>
      <c r="K54" s="942"/>
      <c r="L54" s="942"/>
      <c r="M54" s="943"/>
      <c r="N54" s="148"/>
      <c r="O54" s="148"/>
      <c r="P54" s="148"/>
      <c r="R54" s="35"/>
      <c r="S54" s="35"/>
      <c r="T54" s="35"/>
      <c r="U54" s="35"/>
      <c r="V54" s="35"/>
      <c r="W54" s="35"/>
      <c r="X54" s="35"/>
      <c r="Y54" s="35"/>
    </row>
    <row r="55" spans="1:25" s="151" customFormat="1" ht="35.1" customHeight="1" thickBot="1" x14ac:dyDescent="0.3">
      <c r="A55" s="148"/>
      <c r="B55" s="930" t="s">
        <v>297</v>
      </c>
      <c r="C55" s="931"/>
      <c r="D55" s="148"/>
      <c r="E55" s="939">
        <f>NETWORKDAYS(E53,G53)</f>
        <v>0</v>
      </c>
      <c r="F55" s="940"/>
      <c r="G55" s="940"/>
      <c r="H55" s="941"/>
      <c r="I55" s="939">
        <f>NETWORKDAYS(I53,K53)</f>
        <v>0</v>
      </c>
      <c r="J55" s="940"/>
      <c r="K55" s="940"/>
      <c r="L55" s="940"/>
      <c r="M55" s="941"/>
      <c r="N55" s="148"/>
      <c r="O55" s="148"/>
      <c r="P55" s="148"/>
      <c r="R55" s="35"/>
      <c r="S55" s="35"/>
      <c r="T55" s="35"/>
      <c r="U55" s="35"/>
      <c r="V55" s="35"/>
      <c r="W55" s="35"/>
      <c r="X55" s="35"/>
      <c r="Y55" s="35"/>
    </row>
    <row r="56" spans="1:25" s="151" customFormat="1" ht="39.950000000000003" customHeight="1" x14ac:dyDescent="0.25">
      <c r="A56" s="148"/>
      <c r="B56" s="932"/>
      <c r="C56" s="933"/>
      <c r="D56" s="148"/>
      <c r="E56" s="961" t="s">
        <v>287</v>
      </c>
      <c r="F56" s="962"/>
      <c r="G56" s="953" t="s">
        <v>288</v>
      </c>
      <c r="H56" s="954"/>
      <c r="I56" s="963" t="s">
        <v>290</v>
      </c>
      <c r="J56" s="964"/>
      <c r="K56" s="965" t="s">
        <v>291</v>
      </c>
      <c r="L56" s="965"/>
      <c r="M56" s="966"/>
      <c r="N56" s="148"/>
      <c r="O56" s="148"/>
      <c r="P56" s="148"/>
      <c r="R56" s="35"/>
      <c r="S56" s="35"/>
      <c r="T56" s="35"/>
      <c r="U56" s="35"/>
      <c r="V56" s="35"/>
      <c r="W56" s="35"/>
      <c r="X56" s="35"/>
      <c r="Y56" s="35"/>
    </row>
    <row r="57" spans="1:25" s="151" customFormat="1" ht="35.1" customHeight="1" thickBot="1" x14ac:dyDescent="0.3">
      <c r="A57" s="148"/>
      <c r="B57" s="932"/>
      <c r="C57" s="933"/>
      <c r="D57" s="148"/>
      <c r="E57" s="967" t="e">
        <f>IF(E55&gt;130,((O43/5)*O49*E55),((O43/5)*M49*E55))</f>
        <v>#N/A</v>
      </c>
      <c r="F57" s="968"/>
      <c r="G57" s="969" t="e">
        <f>E57+(E57*0.1)</f>
        <v>#N/A</v>
      </c>
      <c r="H57" s="968"/>
      <c r="I57" s="967" t="e">
        <f>IF(N53&gt;130,((O43/5)*O49*I55),((O43/5)*M49*I55))</f>
        <v>#N/A</v>
      </c>
      <c r="J57" s="968"/>
      <c r="K57" s="969" t="e">
        <f>I57+(I57*0.1)</f>
        <v>#N/A</v>
      </c>
      <c r="L57" s="969"/>
      <c r="M57" s="968"/>
      <c r="N57" s="148"/>
      <c r="O57" s="148"/>
      <c r="P57" s="148"/>
      <c r="R57" s="35"/>
      <c r="S57" s="35"/>
      <c r="T57" s="35"/>
      <c r="U57" s="35"/>
      <c r="V57" s="35"/>
      <c r="W57" s="35"/>
      <c r="X57" s="35"/>
      <c r="Y57" s="35"/>
    </row>
    <row r="58" spans="1:25" s="151" customFormat="1" ht="15" customHeight="1" thickBot="1" x14ac:dyDescent="0.3">
      <c r="A58" s="148"/>
      <c r="B58" s="932"/>
      <c r="C58" s="933"/>
      <c r="D58" s="148"/>
      <c r="E58" s="148"/>
      <c r="F58" s="148"/>
      <c r="G58" s="148"/>
      <c r="H58" s="148"/>
      <c r="I58" s="148"/>
      <c r="J58" s="148"/>
      <c r="K58" s="148"/>
      <c r="L58" s="148"/>
      <c r="M58" s="148"/>
      <c r="N58" s="148"/>
      <c r="O58" s="148"/>
      <c r="P58" s="148"/>
      <c r="R58" s="35"/>
      <c r="S58" s="35"/>
      <c r="T58" s="35"/>
      <c r="U58" s="35"/>
      <c r="V58" s="35"/>
      <c r="W58" s="35"/>
      <c r="X58" s="35"/>
      <c r="Y58" s="35"/>
    </row>
    <row r="59" spans="1:25" s="151" customFormat="1" ht="39.950000000000003" customHeight="1" x14ac:dyDescent="0.25">
      <c r="A59" s="148"/>
      <c r="B59" s="932"/>
      <c r="C59" s="933"/>
      <c r="D59" s="148"/>
      <c r="E59" s="944" t="s">
        <v>276</v>
      </c>
      <c r="F59" s="945"/>
      <c r="G59" s="945"/>
      <c r="H59" s="946"/>
      <c r="I59" s="955" t="s">
        <v>276</v>
      </c>
      <c r="J59" s="956"/>
      <c r="K59" s="956"/>
      <c r="L59" s="956"/>
      <c r="M59" s="957"/>
      <c r="N59" s="148"/>
      <c r="O59" s="148"/>
      <c r="P59" s="148"/>
      <c r="R59" s="35"/>
      <c r="S59" s="35"/>
      <c r="T59" s="35"/>
      <c r="U59" s="35"/>
      <c r="V59" s="35"/>
      <c r="W59" s="35"/>
      <c r="X59" s="35"/>
      <c r="Y59" s="35"/>
    </row>
    <row r="60" spans="1:25" s="151" customFormat="1" ht="24.95" customHeight="1" x14ac:dyDescent="0.25">
      <c r="A60" s="148"/>
      <c r="B60" s="932"/>
      <c r="C60" s="933"/>
      <c r="D60" s="148"/>
      <c r="E60" s="947" t="s">
        <v>275</v>
      </c>
      <c r="F60" s="948"/>
      <c r="G60" s="948"/>
      <c r="H60" s="949"/>
      <c r="I60" s="958" t="s">
        <v>277</v>
      </c>
      <c r="J60" s="959"/>
      <c r="K60" s="959"/>
      <c r="L60" s="959"/>
      <c r="M60" s="960"/>
      <c r="N60" s="148"/>
      <c r="O60" s="148"/>
      <c r="P60" s="148"/>
      <c r="R60" s="35"/>
      <c r="S60" s="35"/>
      <c r="T60" s="35"/>
      <c r="U60" s="35"/>
      <c r="V60" s="35"/>
      <c r="W60" s="35"/>
      <c r="X60" s="35"/>
      <c r="Y60" s="35"/>
    </row>
    <row r="61" spans="1:25" s="151" customFormat="1" ht="39.950000000000003" customHeight="1" thickBot="1" x14ac:dyDescent="0.3">
      <c r="A61" s="148"/>
      <c r="B61" s="932"/>
      <c r="C61" s="933"/>
      <c r="D61" s="148"/>
      <c r="E61" s="950" t="e">
        <f>E57+I57</f>
        <v>#N/A</v>
      </c>
      <c r="F61" s="951"/>
      <c r="G61" s="951"/>
      <c r="H61" s="952"/>
      <c r="I61" s="950" t="e">
        <f>G57+K57</f>
        <v>#N/A</v>
      </c>
      <c r="J61" s="951"/>
      <c r="K61" s="951"/>
      <c r="L61" s="951"/>
      <c r="M61" s="952"/>
      <c r="N61" s="148"/>
      <c r="O61" s="148"/>
      <c r="P61" s="148"/>
      <c r="R61" s="35"/>
      <c r="S61" s="35"/>
      <c r="T61" s="35"/>
      <c r="U61" s="35"/>
      <c r="V61" s="35"/>
      <c r="W61" s="35"/>
      <c r="X61" s="35"/>
      <c r="Y61" s="35"/>
    </row>
    <row r="62" spans="1:25" s="151" customFormat="1" ht="9.75" customHeight="1" thickBot="1" x14ac:dyDescent="0.3">
      <c r="A62" s="148"/>
      <c r="B62" s="934"/>
      <c r="C62" s="935"/>
      <c r="D62" s="148"/>
      <c r="E62" s="148"/>
      <c r="F62" s="148"/>
      <c r="G62" s="148"/>
      <c r="H62" s="148"/>
      <c r="I62" s="148"/>
      <c r="J62" s="148"/>
      <c r="K62" s="148"/>
      <c r="L62" s="148"/>
      <c r="M62" s="148"/>
      <c r="N62" s="148"/>
      <c r="O62" s="148"/>
      <c r="P62" s="148"/>
      <c r="R62" s="35"/>
      <c r="S62" s="35"/>
      <c r="T62" s="35"/>
      <c r="U62" s="35"/>
      <c r="V62" s="35"/>
      <c r="W62" s="35"/>
      <c r="X62" s="35"/>
      <c r="Y62" s="35"/>
    </row>
    <row r="63" spans="1:25" s="151" customFormat="1" ht="15" customHeight="1" x14ac:dyDescent="0.25">
      <c r="A63" s="148"/>
      <c r="B63" s="148"/>
      <c r="C63" s="148"/>
      <c r="D63" s="148"/>
      <c r="E63" s="148"/>
      <c r="F63" s="148"/>
      <c r="G63" s="148"/>
      <c r="H63" s="148"/>
      <c r="I63" s="148"/>
      <c r="J63" s="148"/>
      <c r="K63" s="148"/>
      <c r="L63" s="148"/>
      <c r="M63" s="148"/>
      <c r="N63" s="148"/>
      <c r="O63" s="148"/>
      <c r="P63" s="148"/>
      <c r="R63" s="221"/>
      <c r="S63" s="221"/>
      <c r="T63" s="35"/>
      <c r="U63" s="35"/>
      <c r="V63" s="35"/>
      <c r="W63" s="35"/>
      <c r="X63" s="35"/>
      <c r="Y63" s="35"/>
    </row>
    <row r="64" spans="1:25" s="151" customFormat="1" ht="39.950000000000003" customHeight="1" x14ac:dyDescent="0.25">
      <c r="R64" s="221"/>
      <c r="S64" s="221"/>
    </row>
    <row r="65" spans="2:19" s="151" customFormat="1" ht="39.950000000000003" customHeight="1" x14ac:dyDescent="0.25">
      <c r="R65" s="221"/>
      <c r="S65" s="221"/>
    </row>
    <row r="66" spans="2:19" ht="15" customHeight="1" x14ac:dyDescent="0.25">
      <c r="B66" s="35"/>
      <c r="C66" s="35"/>
      <c r="D66" s="35"/>
      <c r="E66" s="35"/>
      <c r="F66" s="35"/>
      <c r="G66" s="35"/>
      <c r="H66" s="35"/>
      <c r="I66" s="35"/>
      <c r="J66" s="35"/>
      <c r="K66" s="35"/>
      <c r="L66" s="35"/>
      <c r="M66" s="35"/>
      <c r="N66" s="35"/>
      <c r="O66" s="35"/>
      <c r="P66" s="35"/>
      <c r="R66" s="35"/>
      <c r="S66" s="35"/>
    </row>
    <row r="67" spans="2:19" ht="15" customHeight="1" x14ac:dyDescent="0.25">
      <c r="B67" s="35"/>
      <c r="C67" s="35"/>
      <c r="D67" s="35"/>
      <c r="E67" s="35"/>
      <c r="F67" s="35"/>
      <c r="G67" s="35"/>
      <c r="H67" s="35"/>
      <c r="I67" s="35"/>
      <c r="J67" s="35"/>
      <c r="K67" s="35"/>
      <c r="L67" s="35"/>
      <c r="M67" s="35"/>
      <c r="N67" s="35"/>
      <c r="O67" s="35"/>
      <c r="P67" s="35"/>
      <c r="R67" s="35"/>
      <c r="S67" s="35"/>
    </row>
    <row r="68" spans="2:19" ht="15" customHeight="1" x14ac:dyDescent="0.25">
      <c r="B68" s="35"/>
      <c r="C68" s="35"/>
      <c r="D68" s="35"/>
      <c r="E68" s="35"/>
      <c r="F68" s="35"/>
      <c r="G68" s="35"/>
      <c r="H68" s="35"/>
      <c r="I68" s="35"/>
      <c r="J68" s="35"/>
      <c r="K68" s="35"/>
      <c r="L68" s="35"/>
      <c r="M68" s="35"/>
      <c r="N68" s="35"/>
      <c r="O68" s="35"/>
      <c r="P68" s="35"/>
      <c r="R68" s="35"/>
      <c r="S68" s="35"/>
    </row>
    <row r="69" spans="2:19" ht="15" customHeight="1" x14ac:dyDescent="0.25">
      <c r="B69" s="35"/>
      <c r="C69" s="35"/>
      <c r="D69" s="35"/>
      <c r="E69" s="35"/>
      <c r="F69" s="35"/>
      <c r="G69" s="35"/>
      <c r="H69" s="35"/>
      <c r="I69" s="35"/>
      <c r="J69" s="35"/>
      <c r="K69" s="35"/>
      <c r="L69" s="35"/>
      <c r="M69" s="35"/>
      <c r="N69" s="35"/>
      <c r="O69" s="35"/>
      <c r="P69" s="35"/>
      <c r="R69" s="35"/>
      <c r="S69" s="35"/>
    </row>
    <row r="70" spans="2:19" ht="15" customHeight="1" x14ac:dyDescent="0.25">
      <c r="B70" s="35"/>
      <c r="C70" s="35"/>
      <c r="D70" s="35"/>
      <c r="E70" s="35"/>
      <c r="F70" s="35"/>
      <c r="G70" s="35"/>
      <c r="H70" s="35"/>
      <c r="I70" s="35"/>
      <c r="J70" s="35"/>
      <c r="K70" s="35"/>
      <c r="L70" s="35"/>
      <c r="M70" s="35"/>
      <c r="N70" s="35"/>
      <c r="O70" s="35"/>
      <c r="P70" s="35"/>
      <c r="R70" s="35"/>
      <c r="S70" s="35"/>
    </row>
    <row r="71" spans="2:19" ht="15" customHeight="1" x14ac:dyDescent="0.25">
      <c r="B71" s="35"/>
      <c r="C71" s="35"/>
      <c r="D71" s="35"/>
      <c r="E71" s="35"/>
      <c r="F71" s="35"/>
      <c r="G71" s="35"/>
      <c r="H71" s="35"/>
      <c r="I71" s="35"/>
      <c r="J71" s="35"/>
      <c r="K71" s="35"/>
      <c r="L71" s="35"/>
    </row>
    <row r="72" spans="2:19" ht="15" customHeight="1" x14ac:dyDescent="0.25">
      <c r="B72" s="35"/>
      <c r="C72" s="35"/>
      <c r="D72" s="35"/>
      <c r="E72" s="35"/>
      <c r="F72" s="35"/>
      <c r="G72" s="35"/>
      <c r="H72" s="35"/>
      <c r="I72" s="35"/>
      <c r="J72" s="35"/>
      <c r="K72" s="35"/>
      <c r="L72" s="35"/>
    </row>
    <row r="73" spans="2:19" ht="15" customHeight="1" x14ac:dyDescent="0.25">
      <c r="B73" s="35"/>
      <c r="C73" s="35"/>
      <c r="D73" s="35"/>
      <c r="E73" s="35"/>
      <c r="F73" s="35"/>
      <c r="G73" s="35"/>
      <c r="H73" s="35"/>
      <c r="I73" s="35"/>
      <c r="J73" s="35"/>
      <c r="K73" s="35"/>
      <c r="L73" s="35"/>
    </row>
    <row r="74" spans="2:19" ht="15" customHeight="1" x14ac:dyDescent="0.25">
      <c r="B74" s="35"/>
      <c r="C74" s="35"/>
      <c r="D74" s="35"/>
      <c r="E74" s="35"/>
      <c r="F74" s="35"/>
      <c r="G74" s="35"/>
      <c r="H74" s="35"/>
      <c r="I74" s="35"/>
      <c r="J74" s="35"/>
      <c r="K74" s="35"/>
      <c r="L74" s="35"/>
    </row>
    <row r="75" spans="2:19" ht="15" customHeight="1" x14ac:dyDescent="0.25">
      <c r="B75" s="35"/>
      <c r="C75" s="35"/>
      <c r="D75" s="35"/>
      <c r="E75" s="35"/>
      <c r="F75" s="35"/>
      <c r="G75" s="35"/>
      <c r="H75" s="35"/>
      <c r="I75" s="35"/>
      <c r="J75" s="35"/>
      <c r="K75" s="35"/>
      <c r="L75" s="35"/>
    </row>
    <row r="76" spans="2:19" ht="15" customHeight="1" x14ac:dyDescent="0.25">
      <c r="B76" s="130"/>
      <c r="C76" s="35"/>
      <c r="D76" s="35"/>
      <c r="E76" s="35"/>
      <c r="F76" s="35"/>
      <c r="G76" s="35"/>
      <c r="H76" s="35"/>
      <c r="I76" s="35"/>
      <c r="J76" s="35"/>
      <c r="K76" s="35"/>
      <c r="L76" s="35"/>
    </row>
    <row r="77" spans="2:19" ht="15" customHeight="1" x14ac:dyDescent="0.25">
      <c r="B77" s="130"/>
      <c r="C77" s="35"/>
      <c r="D77" s="35"/>
      <c r="E77" s="35"/>
      <c r="F77" s="35"/>
      <c r="G77" s="35"/>
      <c r="H77" s="35"/>
      <c r="I77" s="35"/>
      <c r="J77" s="35"/>
      <c r="K77" s="35"/>
      <c r="L77" s="35"/>
      <c r="M77" s="35"/>
      <c r="N77" s="35"/>
      <c r="O77" s="35"/>
      <c r="P77" s="35"/>
    </row>
    <row r="78" spans="2:19" ht="15" customHeight="1" x14ac:dyDescent="0.25">
      <c r="B78" s="130"/>
      <c r="C78" s="35"/>
      <c r="D78" s="35"/>
      <c r="E78" s="35"/>
      <c r="F78" s="35"/>
      <c r="G78" s="35"/>
      <c r="H78" s="35"/>
    </row>
    <row r="79" spans="2:19" ht="15" customHeight="1" x14ac:dyDescent="0.25">
      <c r="B79" s="130"/>
      <c r="C79" s="35"/>
      <c r="D79" s="35"/>
      <c r="E79" s="35"/>
      <c r="F79" s="35"/>
      <c r="G79" s="35"/>
      <c r="H79" s="35"/>
    </row>
    <row r="80" spans="2:19" ht="15" customHeight="1" x14ac:dyDescent="0.25">
      <c r="B80" s="130"/>
      <c r="C80" s="35"/>
      <c r="D80" s="35"/>
      <c r="E80" s="35"/>
      <c r="F80" s="35"/>
      <c r="G80" s="35"/>
      <c r="H80" s="35"/>
    </row>
    <row r="81" spans="2:8" ht="15" customHeight="1" x14ac:dyDescent="0.25">
      <c r="B81" s="130"/>
      <c r="C81" s="35"/>
      <c r="D81" s="35"/>
      <c r="E81" s="35"/>
      <c r="F81" s="35"/>
      <c r="G81" s="35"/>
      <c r="H81" s="35"/>
    </row>
    <row r="82" spans="2:8" ht="15" customHeight="1" x14ac:dyDescent="0.25"/>
    <row r="83" spans="2:8" ht="15" customHeight="1" x14ac:dyDescent="0.25"/>
    <row r="84" spans="2:8" ht="15" customHeight="1" x14ac:dyDescent="0.25"/>
    <row r="85" spans="2:8" ht="15" customHeight="1" x14ac:dyDescent="0.25"/>
    <row r="86" spans="2:8" ht="15" customHeight="1" x14ac:dyDescent="0.25"/>
    <row r="87" spans="2:8" ht="15" customHeight="1" x14ac:dyDescent="0.25"/>
    <row r="88" spans="2:8" ht="15" customHeight="1" x14ac:dyDescent="0.25"/>
    <row r="89" spans="2:8" ht="15" customHeight="1" x14ac:dyDescent="0.25"/>
    <row r="90" spans="2:8" ht="15" customHeight="1" x14ac:dyDescent="0.25"/>
    <row r="91" spans="2:8" ht="15" customHeight="1" x14ac:dyDescent="0.25"/>
    <row r="92" spans="2:8" ht="15" customHeight="1" x14ac:dyDescent="0.25"/>
    <row r="93" spans="2:8" ht="15" customHeight="1" x14ac:dyDescent="0.25"/>
    <row r="94" spans="2:8" ht="15" customHeight="1" x14ac:dyDescent="0.25"/>
    <row r="95" spans="2:8" ht="15" customHeight="1" x14ac:dyDescent="0.25"/>
    <row r="96" spans="2:8" ht="15" customHeight="1" x14ac:dyDescent="0.25"/>
    <row r="97" spans="2:16" ht="15" customHeight="1" x14ac:dyDescent="0.25"/>
    <row r="98" spans="2:16" ht="15" customHeight="1" x14ac:dyDescent="0.25">
      <c r="B98" s="130"/>
      <c r="C98" s="35"/>
      <c r="D98" s="35"/>
      <c r="E98" s="35"/>
      <c r="F98" s="35"/>
      <c r="G98" s="35"/>
      <c r="H98" s="35"/>
      <c r="I98" s="35"/>
      <c r="J98" s="35"/>
      <c r="K98" s="35"/>
      <c r="L98" s="35"/>
      <c r="M98" s="35"/>
      <c r="N98" s="35"/>
      <c r="O98" s="35"/>
      <c r="P98" s="35"/>
    </row>
    <row r="99" spans="2:16" ht="15" customHeight="1" x14ac:dyDescent="0.25">
      <c r="B99" s="130"/>
      <c r="C99" s="35"/>
      <c r="D99" s="35"/>
      <c r="E99" s="35"/>
      <c r="F99" s="35"/>
      <c r="G99" s="35"/>
      <c r="H99" s="35"/>
      <c r="I99" s="35"/>
      <c r="J99" s="35"/>
      <c r="K99" s="35"/>
      <c r="L99" s="35"/>
      <c r="M99" s="35"/>
      <c r="N99" s="35"/>
      <c r="O99" s="35"/>
      <c r="P99" s="35"/>
    </row>
    <row r="100" spans="2:16" ht="15" customHeight="1" x14ac:dyDescent="0.25">
      <c r="B100" s="130"/>
      <c r="C100" s="35"/>
      <c r="D100" s="35"/>
      <c r="E100" s="35"/>
      <c r="F100" s="35"/>
      <c r="G100" s="35"/>
      <c r="H100" s="35"/>
      <c r="I100" s="35"/>
      <c r="J100" s="35"/>
      <c r="K100" s="35"/>
      <c r="L100" s="35"/>
      <c r="M100" s="35"/>
      <c r="N100" s="35"/>
      <c r="O100" s="35"/>
      <c r="P100" s="35"/>
    </row>
    <row r="101" spans="2:16" ht="15" customHeight="1" x14ac:dyDescent="0.25">
      <c r="B101" s="130"/>
      <c r="C101" s="35"/>
      <c r="D101" s="35"/>
      <c r="E101" s="35"/>
      <c r="F101" s="35"/>
      <c r="G101" s="35"/>
      <c r="H101" s="35"/>
      <c r="I101" s="35"/>
      <c r="J101" s="35"/>
      <c r="K101" s="35"/>
      <c r="L101" s="35"/>
      <c r="M101" s="35"/>
      <c r="N101" s="35"/>
      <c r="O101" s="35"/>
      <c r="P101" s="35"/>
    </row>
    <row r="102" spans="2:16" ht="15" customHeight="1" x14ac:dyDescent="0.25">
      <c r="B102" s="130"/>
      <c r="C102" s="35"/>
      <c r="D102" s="35"/>
      <c r="E102" s="35"/>
      <c r="F102" s="35"/>
      <c r="G102" s="35"/>
      <c r="H102" s="35"/>
      <c r="I102" s="35"/>
      <c r="J102" s="35"/>
      <c r="K102" s="35"/>
      <c r="L102" s="35"/>
      <c r="M102" s="35"/>
      <c r="N102" s="35"/>
      <c r="O102" s="35"/>
      <c r="P102" s="35"/>
    </row>
    <row r="103" spans="2:16" ht="15" customHeight="1" x14ac:dyDescent="0.25">
      <c r="B103" s="130"/>
      <c r="C103" s="35"/>
      <c r="D103" s="35"/>
      <c r="E103" s="35"/>
      <c r="F103" s="35"/>
      <c r="G103" s="35"/>
      <c r="H103" s="35"/>
      <c r="I103" s="35"/>
      <c r="J103" s="35"/>
      <c r="K103" s="35"/>
      <c r="L103" s="35"/>
      <c r="M103" s="35"/>
      <c r="N103" s="35"/>
      <c r="O103" s="35"/>
      <c r="P103" s="35"/>
    </row>
    <row r="104" spans="2:16" ht="15" customHeight="1" x14ac:dyDescent="0.25">
      <c r="B104" s="130"/>
      <c r="C104" s="35"/>
      <c r="D104" s="35"/>
      <c r="E104" s="35"/>
      <c r="F104" s="35"/>
      <c r="G104" s="35"/>
      <c r="H104" s="35"/>
      <c r="I104" s="35"/>
      <c r="J104" s="35"/>
      <c r="K104" s="35"/>
      <c r="L104" s="35"/>
      <c r="M104" s="35"/>
      <c r="N104" s="35"/>
      <c r="O104" s="35"/>
      <c r="P104" s="35"/>
    </row>
    <row r="105" spans="2:16" ht="15" customHeight="1" x14ac:dyDescent="0.25">
      <c r="B105" s="130"/>
      <c r="C105" s="35"/>
      <c r="D105" s="35"/>
      <c r="E105" s="35"/>
      <c r="F105" s="35"/>
      <c r="G105" s="35"/>
      <c r="H105" s="35"/>
      <c r="I105" s="35"/>
      <c r="J105" s="35"/>
      <c r="K105" s="35"/>
      <c r="L105" s="35"/>
      <c r="M105" s="35"/>
      <c r="N105" s="35"/>
      <c r="O105" s="35"/>
      <c r="P105" s="35"/>
    </row>
    <row r="106" spans="2:16" ht="15" customHeight="1" x14ac:dyDescent="0.25">
      <c r="B106" s="130"/>
      <c r="C106" s="35"/>
      <c r="D106" s="35"/>
      <c r="E106" s="35"/>
      <c r="F106" s="35"/>
      <c r="G106" s="35"/>
      <c r="H106" s="35"/>
      <c r="I106" s="35"/>
      <c r="J106" s="35"/>
      <c r="K106" s="35"/>
      <c r="L106" s="35"/>
      <c r="M106" s="35"/>
      <c r="N106" s="35"/>
      <c r="O106" s="35"/>
      <c r="P106" s="35"/>
    </row>
    <row r="107" spans="2:16" ht="15" customHeight="1" x14ac:dyDescent="0.25">
      <c r="B107" s="130"/>
      <c r="C107" s="35"/>
      <c r="D107" s="35"/>
      <c r="E107" s="35"/>
      <c r="F107" s="35"/>
      <c r="G107" s="35"/>
      <c r="H107" s="35"/>
      <c r="I107" s="35"/>
      <c r="J107" s="35"/>
      <c r="K107" s="35"/>
      <c r="L107" s="35"/>
      <c r="M107" s="35"/>
      <c r="N107" s="35"/>
      <c r="O107" s="35"/>
      <c r="P107" s="35"/>
    </row>
    <row r="108" spans="2:16" ht="15" customHeight="1" x14ac:dyDescent="0.25">
      <c r="B108" s="130"/>
      <c r="C108" s="35"/>
      <c r="D108" s="35"/>
      <c r="E108" s="35"/>
      <c r="F108" s="35"/>
      <c r="G108" s="35"/>
      <c r="H108" s="35"/>
      <c r="I108" s="35"/>
      <c r="J108" s="35"/>
      <c r="K108" s="35"/>
      <c r="L108" s="35"/>
      <c r="M108" s="35"/>
      <c r="N108" s="35"/>
      <c r="O108" s="35"/>
      <c r="P108" s="35"/>
    </row>
    <row r="109" spans="2:16" ht="15" customHeight="1" x14ac:dyDescent="0.25">
      <c r="B109" s="130"/>
      <c r="C109" s="35"/>
      <c r="D109" s="35"/>
      <c r="E109" s="35"/>
      <c r="F109" s="35"/>
      <c r="G109" s="35"/>
      <c r="H109" s="35"/>
      <c r="I109" s="35"/>
      <c r="J109" s="35"/>
      <c r="K109" s="35"/>
      <c r="L109" s="35"/>
      <c r="M109" s="35"/>
      <c r="N109" s="35"/>
      <c r="O109" s="35"/>
      <c r="P109" s="35"/>
    </row>
    <row r="110" spans="2:16" ht="15" customHeight="1" x14ac:dyDescent="0.25">
      <c r="B110" s="130"/>
      <c r="C110" s="35"/>
      <c r="D110" s="35"/>
      <c r="E110" s="35"/>
      <c r="F110" s="35"/>
      <c r="G110" s="35"/>
      <c r="H110" s="35"/>
      <c r="I110" s="35"/>
      <c r="J110" s="35"/>
      <c r="K110" s="35"/>
      <c r="L110" s="35"/>
      <c r="M110" s="35"/>
      <c r="N110" s="35"/>
      <c r="O110" s="35"/>
      <c r="P110" s="35"/>
    </row>
    <row r="111" spans="2:16" ht="15" customHeight="1" x14ac:dyDescent="0.25"/>
    <row r="112" spans="2:1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sheetData>
  <mergeCells count="149">
    <mergeCell ref="O49:P49"/>
    <mergeCell ref="M47:N47"/>
    <mergeCell ref="M48:N48"/>
    <mergeCell ref="O47:P47"/>
    <mergeCell ref="O48:P48"/>
    <mergeCell ref="E47:F47"/>
    <mergeCell ref="E48:F48"/>
    <mergeCell ref="G49:H49"/>
    <mergeCell ref="I49:J49"/>
    <mergeCell ref="V21:AD22"/>
    <mergeCell ref="V19:AD20"/>
    <mergeCell ref="R12:R13"/>
    <mergeCell ref="T12:T13"/>
    <mergeCell ref="W23:AA23"/>
    <mergeCell ref="AB23:AD23"/>
    <mergeCell ref="J14:K14"/>
    <mergeCell ref="B23:K23"/>
    <mergeCell ref="B14:C14"/>
    <mergeCell ref="B21:C21"/>
    <mergeCell ref="I18:L18"/>
    <mergeCell ref="K21:L21"/>
    <mergeCell ref="D18:G18"/>
    <mergeCell ref="T17:T19"/>
    <mergeCell ref="R17:R19"/>
    <mergeCell ref="T20:T23"/>
    <mergeCell ref="R20:R23"/>
    <mergeCell ref="T14:T16"/>
    <mergeCell ref="L14:N14"/>
    <mergeCell ref="O14:P14"/>
    <mergeCell ref="D14:E14"/>
    <mergeCell ref="F14:G14"/>
    <mergeCell ref="H14:I14"/>
    <mergeCell ref="D13:E13"/>
    <mergeCell ref="D8:D10"/>
    <mergeCell ref="I8:I10"/>
    <mergeCell ref="T3:T6"/>
    <mergeCell ref="R3:R6"/>
    <mergeCell ref="N5:N7"/>
    <mergeCell ref="O5:O7"/>
    <mergeCell ref="T7:T11"/>
    <mergeCell ref="R7:R11"/>
    <mergeCell ref="N8:N10"/>
    <mergeCell ref="O8:O10"/>
    <mergeCell ref="J8:J10"/>
    <mergeCell ref="K5:L7"/>
    <mergeCell ref="K8:L10"/>
    <mergeCell ref="M5:M7"/>
    <mergeCell ref="M8:M10"/>
    <mergeCell ref="I5:I7"/>
    <mergeCell ref="E5:H7"/>
    <mergeCell ref="E8:H10"/>
    <mergeCell ref="J5:J7"/>
    <mergeCell ref="R1:T1"/>
    <mergeCell ref="B1:P1"/>
    <mergeCell ref="M22:P22"/>
    <mergeCell ref="M20:P20"/>
    <mergeCell ref="B19:C20"/>
    <mergeCell ref="M17:N18"/>
    <mergeCell ref="O17:P18"/>
    <mergeCell ref="D19:D20"/>
    <mergeCell ref="E19:E20"/>
    <mergeCell ref="F19:F20"/>
    <mergeCell ref="G19:G20"/>
    <mergeCell ref="H19:H20"/>
    <mergeCell ref="I19:I20"/>
    <mergeCell ref="J19:J20"/>
    <mergeCell ref="K19:L20"/>
    <mergeCell ref="R14:R16"/>
    <mergeCell ref="L13:N13"/>
    <mergeCell ref="O13:P13"/>
    <mergeCell ref="D12:P12"/>
    <mergeCell ref="H13:I13"/>
    <mergeCell ref="B3:C7"/>
    <mergeCell ref="B8:C10"/>
    <mergeCell ref="D3:O4"/>
    <mergeCell ref="D5:D7"/>
    <mergeCell ref="T24:T26"/>
    <mergeCell ref="R24:R26"/>
    <mergeCell ref="T27:T30"/>
    <mergeCell ref="R27:R30"/>
    <mergeCell ref="M25:P25"/>
    <mergeCell ref="M24:N24"/>
    <mergeCell ref="O24:P24"/>
    <mergeCell ref="M26:N27"/>
    <mergeCell ref="O26:P27"/>
    <mergeCell ref="M28:P29"/>
    <mergeCell ref="T31:T34"/>
    <mergeCell ref="I57:J57"/>
    <mergeCell ref="K57:M57"/>
    <mergeCell ref="E51:H51"/>
    <mergeCell ref="I51:M51"/>
    <mergeCell ref="B38:P38"/>
    <mergeCell ref="B37:P37"/>
    <mergeCell ref="B40:D45"/>
    <mergeCell ref="I47:J47"/>
    <mergeCell ref="I48:J48"/>
    <mergeCell ref="E52:F52"/>
    <mergeCell ref="B52:D53"/>
    <mergeCell ref="I52:J52"/>
    <mergeCell ref="K52:M52"/>
    <mergeCell ref="E53:F53"/>
    <mergeCell ref="I53:J53"/>
    <mergeCell ref="K53:M53"/>
    <mergeCell ref="G53:H53"/>
    <mergeCell ref="G52:H52"/>
    <mergeCell ref="N52:O52"/>
    <mergeCell ref="N53:O53"/>
    <mergeCell ref="R31:R34"/>
    <mergeCell ref="E49:F49"/>
    <mergeCell ref="G47:H47"/>
    <mergeCell ref="F13:G13"/>
    <mergeCell ref="M30:N31"/>
    <mergeCell ref="O30:P31"/>
    <mergeCell ref="B13:C13"/>
    <mergeCell ref="J13:K13"/>
    <mergeCell ref="K40:K42"/>
    <mergeCell ref="L40:N42"/>
    <mergeCell ref="O40:P42"/>
    <mergeCell ref="E43:E45"/>
    <mergeCell ref="F43:I45"/>
    <mergeCell ref="J43:J45"/>
    <mergeCell ref="K43:K45"/>
    <mergeCell ref="L43:N45"/>
    <mergeCell ref="O43:P45"/>
    <mergeCell ref="E40:E42"/>
    <mergeCell ref="F40:I42"/>
    <mergeCell ref="J40:J42"/>
    <mergeCell ref="C47:D47"/>
    <mergeCell ref="C48:D48"/>
    <mergeCell ref="C49:D49"/>
    <mergeCell ref="B55:C62"/>
    <mergeCell ref="E54:H54"/>
    <mergeCell ref="E55:H55"/>
    <mergeCell ref="I54:M54"/>
    <mergeCell ref="I55:M55"/>
    <mergeCell ref="E59:H59"/>
    <mergeCell ref="E60:H60"/>
    <mergeCell ref="E61:H61"/>
    <mergeCell ref="G56:H56"/>
    <mergeCell ref="I59:M59"/>
    <mergeCell ref="I60:M60"/>
    <mergeCell ref="I61:M61"/>
    <mergeCell ref="E56:F56"/>
    <mergeCell ref="I56:J56"/>
    <mergeCell ref="K56:M56"/>
    <mergeCell ref="E57:F57"/>
    <mergeCell ref="G57:H57"/>
    <mergeCell ref="G48:H48"/>
    <mergeCell ref="M49:N49"/>
  </mergeCells>
  <dataValidations count="3">
    <dataValidation type="list" allowBlank="1" showInputMessage="1" showErrorMessage="1" sqref="E8 F43" xr:uid="{00000000-0002-0000-0300-000000000000}">
      <formula1>$A$24:$A$36</formula1>
    </dataValidation>
    <dataValidation type="list" allowBlank="1" showInputMessage="1" showErrorMessage="1" sqref="I8 J43" xr:uid="{00000000-0002-0000-0300-000001000000}">
      <formula1>$B$16:$B$18</formula1>
    </dataValidation>
    <dataValidation type="list" allowBlank="1" showInputMessage="1" showErrorMessage="1" sqref="D8 E43" xr:uid="{00000000-0002-0000-0300-000002000000}">
      <formula1>$C$16:$C$18</formula1>
    </dataValidation>
  </dataValidations>
  <pageMargins left="0.31496062992125984" right="0.31496062992125984" top="0.35433070866141736" bottom="0.35433070866141736" header="0.31496062992125984" footer="0.31496062992125984"/>
  <pageSetup paperSize="8" pageOrder="overThenDown" orientation="landscape" r:id="rId1"/>
  <headerFooter>
    <oddHeader>&amp;C&amp;"Calibri"&amp;12&amp;KFF0000 OFFICIAL Sensitive&amp;1#_x000D_</oddHeader>
  </headerFooter>
  <ignoredErrors>
    <ignoredError sqref="K48:K49"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31D54"/>
  </sheetPr>
  <dimension ref="A1:AE39"/>
  <sheetViews>
    <sheetView showGridLines="0" zoomScale="70" zoomScaleNormal="70" zoomScaleSheetLayoutView="100" workbookViewId="0">
      <selection activeCell="C8" sqref="C8:D8"/>
    </sheetView>
  </sheetViews>
  <sheetFormatPr defaultColWidth="9.140625" defaultRowHeight="15" x14ac:dyDescent="0.25"/>
  <cols>
    <col min="1" max="1" width="1.7109375" style="36" customWidth="1"/>
    <col min="2" max="2" width="14.28515625" style="36" customWidth="1"/>
    <col min="3" max="4" width="14.140625" style="36" customWidth="1"/>
    <col min="5" max="5" width="12.85546875" style="36" customWidth="1"/>
    <col min="6" max="6" width="18" style="36" customWidth="1"/>
    <col min="7" max="7" width="15.5703125" style="36" customWidth="1"/>
    <col min="8" max="8" width="13.85546875" style="36" customWidth="1"/>
    <col min="9" max="9" width="15.85546875" style="36" customWidth="1"/>
    <col min="10" max="10" width="14.140625" style="36" customWidth="1"/>
    <col min="11" max="11" width="13.140625" style="36" customWidth="1"/>
    <col min="12" max="12" width="11.85546875" style="36" customWidth="1"/>
    <col min="13" max="13" width="13.140625" style="36" customWidth="1"/>
    <col min="14" max="14" width="14.7109375" style="36" customWidth="1"/>
    <col min="15" max="15" width="12.5703125" style="36" customWidth="1"/>
    <col min="16" max="16" width="1.7109375" style="36" customWidth="1"/>
    <col min="17" max="17" width="1.7109375" style="35" customWidth="1"/>
    <col min="18" max="18" width="22.7109375" style="126" customWidth="1"/>
    <col min="19" max="19" width="4.42578125" style="126" customWidth="1"/>
    <col min="20" max="20" width="1.7109375" style="126" customWidth="1"/>
    <col min="21" max="21" width="39.85546875" style="127" customWidth="1"/>
    <col min="22" max="22" width="15.85546875" style="36" customWidth="1"/>
    <col min="23" max="23" width="17.140625" style="36" customWidth="1"/>
    <col min="24" max="24" width="16.28515625" style="36" customWidth="1"/>
    <col min="25" max="25" width="17.42578125" style="36" customWidth="1"/>
    <col min="26" max="26" width="18.42578125" style="36" customWidth="1"/>
    <col min="27" max="27" width="15.140625" style="36" customWidth="1"/>
    <col min="28" max="28" width="14.42578125" style="36" customWidth="1"/>
    <col min="29" max="29" width="14.85546875" style="36" customWidth="1"/>
    <col min="30" max="30" width="14.7109375" style="36" customWidth="1"/>
    <col min="31" max="31" width="2.42578125" style="36" customWidth="1"/>
    <col min="32" max="16384" width="9.140625" style="36"/>
  </cols>
  <sheetData>
    <row r="1" spans="1:31" ht="31.5" customHeight="1" thickBot="1" x14ac:dyDescent="0.3">
      <c r="A1" s="1269" t="s">
        <v>165</v>
      </c>
      <c r="B1" s="1269"/>
      <c r="C1" s="1269"/>
      <c r="D1" s="1269"/>
      <c r="E1" s="1269"/>
      <c r="F1" s="1269"/>
      <c r="G1" s="1269"/>
      <c r="H1" s="1269"/>
      <c r="I1" s="1269"/>
      <c r="J1" s="1269"/>
      <c r="K1" s="1269"/>
      <c r="L1" s="1269"/>
      <c r="M1" s="1269"/>
      <c r="N1" s="1269"/>
      <c r="O1" s="1269"/>
      <c r="P1" s="1269"/>
      <c r="R1" s="1282" t="s">
        <v>178</v>
      </c>
      <c r="S1" s="1283"/>
      <c r="T1" s="1283"/>
      <c r="U1" s="1284"/>
      <c r="V1" s="35"/>
      <c r="W1" s="35"/>
      <c r="X1" s="35"/>
      <c r="Y1" s="35"/>
      <c r="Z1" s="35"/>
      <c r="AA1" s="35"/>
      <c r="AB1" s="35"/>
      <c r="AC1" s="35"/>
      <c r="AD1" s="35"/>
      <c r="AE1" s="35"/>
    </row>
    <row r="2" spans="1:31" ht="6.75" customHeight="1" x14ac:dyDescent="0.25">
      <c r="A2" s="37"/>
      <c r="B2" s="37"/>
      <c r="C2" s="37"/>
      <c r="D2" s="37"/>
      <c r="E2" s="37"/>
      <c r="F2" s="37"/>
      <c r="G2" s="37"/>
      <c r="H2" s="37"/>
      <c r="I2" s="37"/>
      <c r="J2" s="37"/>
      <c r="K2" s="37"/>
      <c r="L2" s="37"/>
      <c r="M2" s="37"/>
      <c r="N2" s="37"/>
      <c r="O2" s="37"/>
      <c r="P2" s="37"/>
      <c r="R2" s="885" t="s">
        <v>179</v>
      </c>
      <c r="S2" s="885" t="s">
        <v>194</v>
      </c>
      <c r="T2" s="38"/>
      <c r="U2" s="891" t="s">
        <v>219</v>
      </c>
      <c r="V2" s="35"/>
      <c r="W2" s="35"/>
      <c r="X2" s="35"/>
      <c r="Y2" s="35"/>
      <c r="Z2" s="35"/>
      <c r="AA2" s="35"/>
      <c r="AB2" s="35"/>
      <c r="AC2" s="35"/>
      <c r="AD2" s="35"/>
      <c r="AE2" s="35"/>
    </row>
    <row r="3" spans="1:31" ht="10.5" customHeight="1" thickBot="1" x14ac:dyDescent="0.3">
      <c r="A3" s="37"/>
      <c r="B3" s="39" t="s">
        <v>151</v>
      </c>
      <c r="C3" s="39" t="s">
        <v>152</v>
      </c>
      <c r="P3" s="37"/>
      <c r="R3" s="886"/>
      <c r="S3" s="886"/>
      <c r="T3" s="40"/>
      <c r="U3" s="892"/>
      <c r="V3" s="35"/>
      <c r="W3" s="35"/>
      <c r="X3" s="35"/>
      <c r="Y3" s="35"/>
      <c r="Z3" s="35"/>
      <c r="AA3" s="35"/>
      <c r="AB3" s="35"/>
      <c r="AC3" s="35"/>
      <c r="AD3" s="35"/>
      <c r="AE3" s="35"/>
    </row>
    <row r="4" spans="1:31" ht="35.1" customHeight="1" thickTop="1" thickBot="1" x14ac:dyDescent="0.3">
      <c r="A4" s="37"/>
      <c r="B4" s="1279" t="s">
        <v>206</v>
      </c>
      <c r="C4" s="1280"/>
      <c r="D4" s="1280"/>
      <c r="E4" s="1280"/>
      <c r="F4" s="1280"/>
      <c r="G4" s="1280"/>
      <c r="H4" s="1280"/>
      <c r="I4" s="1280"/>
      <c r="J4" s="1280"/>
      <c r="K4" s="1280"/>
      <c r="L4" s="1280"/>
      <c r="M4" s="1280"/>
      <c r="N4" s="1280"/>
      <c r="O4" s="1281"/>
      <c r="P4" s="37"/>
      <c r="R4" s="887"/>
      <c r="S4" s="887"/>
      <c r="T4" s="41"/>
      <c r="U4" s="893"/>
      <c r="V4" s="35"/>
      <c r="W4" s="35"/>
      <c r="X4" s="35"/>
      <c r="Y4" s="35"/>
      <c r="Z4" s="35"/>
      <c r="AA4" s="35"/>
      <c r="AB4" s="35"/>
      <c r="AC4" s="35"/>
      <c r="AD4" s="35"/>
      <c r="AE4" s="35"/>
    </row>
    <row r="5" spans="1:31" ht="28.5" customHeight="1" thickBot="1" x14ac:dyDescent="0.3">
      <c r="A5" s="37"/>
      <c r="B5" s="842" t="s">
        <v>269</v>
      </c>
      <c r="C5" s="843"/>
      <c r="D5" s="843"/>
      <c r="E5" s="843"/>
      <c r="F5" s="843"/>
      <c r="G5" s="843"/>
      <c r="H5" s="843"/>
      <c r="I5" s="843"/>
      <c r="J5" s="843"/>
      <c r="K5" s="843"/>
      <c r="L5" s="843"/>
      <c r="M5" s="843"/>
      <c r="N5" s="843"/>
      <c r="O5" s="844"/>
      <c r="P5" s="37"/>
      <c r="R5" s="885" t="s">
        <v>120</v>
      </c>
      <c r="S5" s="885" t="s">
        <v>195</v>
      </c>
      <c r="T5" s="38"/>
      <c r="U5" s="891" t="s">
        <v>220</v>
      </c>
      <c r="V5" s="35"/>
      <c r="W5" s="35"/>
      <c r="X5" s="35"/>
      <c r="Y5" s="35"/>
      <c r="Z5" s="35"/>
      <c r="AA5" s="35"/>
      <c r="AB5" s="35"/>
      <c r="AC5" s="35"/>
      <c r="AD5" s="35"/>
      <c r="AE5" s="35"/>
    </row>
    <row r="6" spans="1:31" ht="24.75" customHeight="1" thickBot="1" x14ac:dyDescent="0.3">
      <c r="A6" s="37"/>
      <c r="B6" s="42" t="s">
        <v>133</v>
      </c>
      <c r="C6" s="1270"/>
      <c r="D6" s="1271"/>
      <c r="E6" s="1272"/>
      <c r="F6" s="1273" t="s">
        <v>207</v>
      </c>
      <c r="G6" s="1274"/>
      <c r="H6" s="1274"/>
      <c r="I6" s="1275"/>
      <c r="J6" s="1276" t="s">
        <v>208</v>
      </c>
      <c r="K6" s="1277"/>
      <c r="L6" s="1277"/>
      <c r="M6" s="1277"/>
      <c r="N6" s="1277"/>
      <c r="O6" s="1278"/>
      <c r="P6" s="37"/>
      <c r="R6" s="887"/>
      <c r="S6" s="887"/>
      <c r="T6" s="41"/>
      <c r="U6" s="893"/>
      <c r="V6" s="35"/>
      <c r="W6" s="35"/>
      <c r="X6" s="35"/>
      <c r="Y6" s="35"/>
      <c r="Z6" s="35"/>
      <c r="AA6" s="35"/>
      <c r="AB6" s="35"/>
      <c r="AC6" s="35"/>
      <c r="AD6" s="35"/>
      <c r="AE6" s="35"/>
    </row>
    <row r="7" spans="1:31" ht="52.5" customHeight="1" thickBot="1" x14ac:dyDescent="0.3">
      <c r="A7" s="37"/>
      <c r="B7" s="43" t="s">
        <v>120</v>
      </c>
      <c r="C7" s="849" t="s">
        <v>51</v>
      </c>
      <c r="D7" s="850"/>
      <c r="E7" s="44" t="s">
        <v>71</v>
      </c>
      <c r="F7" s="45" t="s">
        <v>180</v>
      </c>
      <c r="G7" s="46" t="s">
        <v>148</v>
      </c>
      <c r="H7" s="1254" t="s">
        <v>134</v>
      </c>
      <c r="I7" s="1255"/>
      <c r="J7" s="47" t="s">
        <v>135</v>
      </c>
      <c r="K7" s="48" t="s">
        <v>136</v>
      </c>
      <c r="L7" s="1258" t="s">
        <v>137</v>
      </c>
      <c r="M7" s="1259"/>
      <c r="N7" s="48" t="s">
        <v>138</v>
      </c>
      <c r="O7" s="49" t="s">
        <v>139</v>
      </c>
      <c r="P7" s="37"/>
      <c r="R7" s="50" t="s">
        <v>51</v>
      </c>
      <c r="S7" s="51" t="s">
        <v>196</v>
      </c>
      <c r="T7" s="52"/>
      <c r="U7" s="53" t="s">
        <v>221</v>
      </c>
      <c r="V7" s="35"/>
      <c r="W7" s="35"/>
      <c r="X7" s="35"/>
      <c r="Y7" s="35"/>
      <c r="Z7" s="35"/>
      <c r="AA7" s="35"/>
      <c r="AB7" s="35"/>
      <c r="AC7" s="35"/>
      <c r="AD7" s="35"/>
      <c r="AE7" s="35"/>
    </row>
    <row r="8" spans="1:31" ht="33.75" customHeight="1" thickBot="1" x14ac:dyDescent="0.3">
      <c r="A8" s="37"/>
      <c r="B8" s="26"/>
      <c r="C8" s="851"/>
      <c r="D8" s="1262"/>
      <c r="E8" s="27"/>
      <c r="F8" s="28"/>
      <c r="G8" s="29"/>
      <c r="H8" s="1256"/>
      <c r="I8" s="1257"/>
      <c r="J8" s="30"/>
      <c r="K8" s="31"/>
      <c r="L8" s="1260"/>
      <c r="M8" s="1261"/>
      <c r="N8" s="29"/>
      <c r="O8" s="32"/>
      <c r="P8" s="37"/>
      <c r="R8" s="904" t="s">
        <v>71</v>
      </c>
      <c r="S8" s="904" t="s">
        <v>197</v>
      </c>
      <c r="T8" s="54"/>
      <c r="U8" s="891" t="s">
        <v>222</v>
      </c>
      <c r="V8" s="35"/>
      <c r="W8" s="35"/>
      <c r="X8" s="35"/>
      <c r="Y8" s="35"/>
      <c r="Z8" s="35"/>
      <c r="AA8" s="35"/>
      <c r="AB8" s="35"/>
      <c r="AC8" s="35"/>
      <c r="AD8" s="35"/>
      <c r="AE8" s="35"/>
    </row>
    <row r="9" spans="1:31" s="35" customFormat="1" ht="6.75" customHeight="1" thickTop="1" x14ac:dyDescent="0.25">
      <c r="A9" s="37"/>
      <c r="B9" s="39"/>
      <c r="C9" s="39">
        <f>C8</f>
        <v>0</v>
      </c>
      <c r="D9" s="39"/>
      <c r="E9" s="39"/>
      <c r="F9" s="39"/>
      <c r="G9" s="37"/>
      <c r="H9" s="37"/>
      <c r="I9" s="37"/>
      <c r="J9" s="39"/>
      <c r="K9" s="39" t="s">
        <v>69</v>
      </c>
      <c r="L9" s="39" t="s">
        <v>70</v>
      </c>
      <c r="M9" s="37"/>
      <c r="N9" s="37"/>
      <c r="O9" s="37"/>
      <c r="P9" s="37"/>
      <c r="R9" s="905"/>
      <c r="S9" s="905"/>
      <c r="T9" s="55"/>
      <c r="U9" s="892"/>
    </row>
    <row r="10" spans="1:31" s="35" customFormat="1" ht="45" customHeight="1" thickBot="1" x14ac:dyDescent="0.3">
      <c r="A10" s="37"/>
      <c r="B10" s="39"/>
      <c r="C10" s="39"/>
      <c r="D10" s="39"/>
      <c r="E10" s="39"/>
      <c r="F10" s="39" t="s">
        <v>153</v>
      </c>
      <c r="G10" s="1253" t="s">
        <v>267</v>
      </c>
      <c r="H10" s="1253"/>
      <c r="I10" s="1253"/>
      <c r="J10" s="1253"/>
      <c r="K10" s="1253"/>
      <c r="L10" s="1253"/>
      <c r="M10" s="1253"/>
      <c r="N10" s="1253"/>
      <c r="O10" s="1253"/>
      <c r="P10" s="37"/>
      <c r="R10" s="906"/>
      <c r="S10" s="906"/>
      <c r="T10" s="56"/>
      <c r="U10" s="893"/>
    </row>
    <row r="11" spans="1:31" ht="9.75" customHeight="1" thickBot="1" x14ac:dyDescent="0.3">
      <c r="A11" s="37"/>
      <c r="B11" s="39" t="s">
        <v>100</v>
      </c>
      <c r="C11" s="39"/>
      <c r="D11" s="39"/>
      <c r="E11" s="39"/>
      <c r="F11" s="39" t="s">
        <v>154</v>
      </c>
      <c r="G11" s="37"/>
      <c r="H11" s="37"/>
      <c r="I11" s="37"/>
      <c r="J11" s="37"/>
      <c r="K11" s="37"/>
      <c r="L11" s="37"/>
      <c r="M11" s="37"/>
      <c r="N11" s="37"/>
      <c r="O11" s="37"/>
      <c r="P11" s="37"/>
      <c r="R11" s="1286" t="s">
        <v>181</v>
      </c>
      <c r="S11" s="1286" t="s">
        <v>198</v>
      </c>
      <c r="T11" s="54"/>
      <c r="U11" s="891" t="s">
        <v>223</v>
      </c>
      <c r="V11" s="35"/>
      <c r="W11" s="35"/>
      <c r="X11" s="35"/>
      <c r="Y11" s="35"/>
      <c r="Z11" s="35"/>
      <c r="AA11" s="35"/>
      <c r="AB11" s="35"/>
      <c r="AC11" s="35"/>
      <c r="AD11" s="35"/>
      <c r="AE11" s="35"/>
    </row>
    <row r="12" spans="1:31" ht="8.1" customHeight="1" x14ac:dyDescent="0.25">
      <c r="A12" s="37"/>
      <c r="B12" s="57" t="s">
        <v>101</v>
      </c>
      <c r="C12" s="58"/>
      <c r="D12" s="58"/>
      <c r="E12" s="58"/>
      <c r="F12" s="58"/>
      <c r="G12" s="58"/>
      <c r="H12" s="58"/>
      <c r="I12" s="58"/>
      <c r="J12" s="58"/>
      <c r="K12" s="58"/>
      <c r="L12" s="58"/>
      <c r="M12" s="58"/>
      <c r="N12" s="58"/>
      <c r="O12" s="59"/>
      <c r="P12" s="37"/>
      <c r="R12" s="1287"/>
      <c r="S12" s="1287"/>
      <c r="T12" s="55"/>
      <c r="U12" s="892"/>
      <c r="V12" s="35"/>
      <c r="W12" s="35"/>
      <c r="X12" s="35"/>
      <c r="Y12" s="35"/>
      <c r="Z12" s="35"/>
      <c r="AA12" s="35"/>
      <c r="AB12" s="35"/>
      <c r="AC12" s="35"/>
      <c r="AD12" s="35"/>
      <c r="AE12" s="35"/>
    </row>
    <row r="13" spans="1:31" ht="1.5" customHeight="1" x14ac:dyDescent="0.25">
      <c r="A13" s="37"/>
      <c r="B13" s="60" t="s">
        <v>102</v>
      </c>
      <c r="C13" s="61"/>
      <c r="D13" s="61"/>
      <c r="E13" s="61"/>
      <c r="F13" s="61"/>
      <c r="G13" s="61"/>
      <c r="H13" s="62"/>
      <c r="I13" s="61"/>
      <c r="J13" s="61"/>
      <c r="K13" s="61"/>
      <c r="L13" s="61"/>
      <c r="M13" s="63"/>
      <c r="N13" s="63"/>
      <c r="O13" s="64"/>
      <c r="P13" s="37"/>
      <c r="R13" s="1287"/>
      <c r="S13" s="1287"/>
      <c r="T13" s="55"/>
      <c r="U13" s="892"/>
      <c r="V13" s="35"/>
      <c r="W13" s="35"/>
      <c r="X13" s="35"/>
      <c r="Y13" s="35"/>
      <c r="Z13" s="35"/>
      <c r="AA13" s="35"/>
      <c r="AB13" s="35"/>
      <c r="AC13" s="35"/>
      <c r="AD13" s="35"/>
      <c r="AE13" s="35"/>
    </row>
    <row r="14" spans="1:31" ht="7.5" customHeight="1" thickBot="1" x14ac:dyDescent="0.3">
      <c r="A14" s="37"/>
      <c r="B14" s="60" t="s">
        <v>103</v>
      </c>
      <c r="C14" s="61"/>
      <c r="D14" s="61"/>
      <c r="E14" s="61"/>
      <c r="F14" s="62"/>
      <c r="G14" s="62"/>
      <c r="H14" s="61"/>
      <c r="I14" s="61"/>
      <c r="J14" s="61"/>
      <c r="K14" s="61"/>
      <c r="L14" s="61"/>
      <c r="M14" s="63"/>
      <c r="N14" s="63"/>
      <c r="O14" s="64"/>
      <c r="P14" s="37"/>
      <c r="R14" s="1287"/>
      <c r="S14" s="1287"/>
      <c r="T14" s="55"/>
      <c r="U14" s="892"/>
      <c r="V14" s="35"/>
      <c r="W14" s="35"/>
      <c r="X14" s="35"/>
      <c r="Y14" s="35"/>
      <c r="Z14" s="35"/>
      <c r="AA14" s="35"/>
      <c r="AB14" s="35"/>
      <c r="AC14" s="35"/>
      <c r="AD14" s="35"/>
      <c r="AE14" s="35"/>
    </row>
    <row r="15" spans="1:31" ht="32.25" customHeight="1" thickBot="1" x14ac:dyDescent="0.3">
      <c r="A15" s="37"/>
      <c r="B15" s="60" t="s">
        <v>104</v>
      </c>
      <c r="C15" s="62"/>
      <c r="D15" s="62"/>
      <c r="E15" s="62"/>
      <c r="F15" s="65" t="s">
        <v>176</v>
      </c>
      <c r="G15" s="66" t="s">
        <v>177</v>
      </c>
      <c r="H15" s="853" t="s">
        <v>140</v>
      </c>
      <c r="I15" s="854"/>
      <c r="J15" s="854"/>
      <c r="K15" s="854"/>
      <c r="L15" s="854"/>
      <c r="M15" s="855"/>
      <c r="N15" s="67"/>
      <c r="O15" s="64"/>
      <c r="P15" s="37"/>
      <c r="R15" s="1287"/>
      <c r="S15" s="1287"/>
      <c r="T15" s="55"/>
      <c r="U15" s="892"/>
    </row>
    <row r="16" spans="1:31" ht="30" customHeight="1" thickBot="1" x14ac:dyDescent="0.3">
      <c r="A16" s="37"/>
      <c r="B16" s="60"/>
      <c r="C16" s="1263" t="s">
        <v>209</v>
      </c>
      <c r="D16" s="1264"/>
      <c r="E16" s="1265"/>
      <c r="F16" s="878" t="str">
        <f>IF(E8="Y","Yes","N/A")</f>
        <v>N/A</v>
      </c>
      <c r="G16" s="880" t="str">
        <f>IF(E8="N","Yes","N/A")</f>
        <v>N/A</v>
      </c>
      <c r="H16" s="68" t="s">
        <v>7</v>
      </c>
      <c r="I16" s="69" t="s">
        <v>10</v>
      </c>
      <c r="J16" s="70" t="s">
        <v>13</v>
      </c>
      <c r="K16" s="70" t="s">
        <v>170</v>
      </c>
      <c r="L16" s="70" t="s">
        <v>17</v>
      </c>
      <c r="M16" s="68" t="s">
        <v>141</v>
      </c>
      <c r="N16" s="61"/>
      <c r="O16" s="64"/>
      <c r="P16" s="37"/>
      <c r="R16" s="1288"/>
      <c r="S16" s="1288"/>
      <c r="T16" s="56"/>
      <c r="U16" s="893"/>
    </row>
    <row r="17" spans="1:24" ht="30" customHeight="1" x14ac:dyDescent="0.25">
      <c r="A17" s="37"/>
      <c r="B17" s="60" t="s">
        <v>105</v>
      </c>
      <c r="C17" s="1266"/>
      <c r="D17" s="1267"/>
      <c r="E17" s="1268"/>
      <c r="F17" s="879"/>
      <c r="G17" s="881"/>
      <c r="H17" s="71" t="e">
        <f>(H8-K24)*(100%/(100%+$C$24+($D$24*(100%+$C$24))+$E$24))</f>
        <v>#VALUE!</v>
      </c>
      <c r="I17" s="72" t="e">
        <f>H17*C24</f>
        <v>#VALUE!</v>
      </c>
      <c r="J17" s="73" t="e">
        <f>(H17+I17)*D24</f>
        <v>#VALUE!</v>
      </c>
      <c r="K17" s="73" t="e">
        <f>H17*E24</f>
        <v>#VALUE!</v>
      </c>
      <c r="L17" s="74" t="str">
        <f>K24</f>
        <v>N/A</v>
      </c>
      <c r="M17" s="71" t="e">
        <f>SUM(H17:L17)</f>
        <v>#VALUE!</v>
      </c>
      <c r="N17" s="61"/>
      <c r="O17" s="64"/>
      <c r="P17" s="37"/>
      <c r="R17" s="1286" t="s">
        <v>182</v>
      </c>
      <c r="S17" s="1286" t="s">
        <v>199</v>
      </c>
      <c r="T17" s="54"/>
      <c r="U17" s="902" t="s">
        <v>185</v>
      </c>
    </row>
    <row r="18" spans="1:24" ht="30" customHeight="1" x14ac:dyDescent="0.25">
      <c r="A18" s="37"/>
      <c r="B18" s="60" t="s">
        <v>106</v>
      </c>
      <c r="C18" s="868" t="s">
        <v>210</v>
      </c>
      <c r="D18" s="869"/>
      <c r="E18" s="870"/>
      <c r="F18" s="874" t="str">
        <f>IF(E8="Y","Yes","N/A")</f>
        <v>N/A</v>
      </c>
      <c r="G18" s="876" t="str">
        <f>IF(E8="N","Yes","N/A")</f>
        <v>N/A</v>
      </c>
      <c r="H18" s="75" t="s">
        <v>7</v>
      </c>
      <c r="I18" s="76" t="s">
        <v>10</v>
      </c>
      <c r="J18" s="77" t="s">
        <v>13</v>
      </c>
      <c r="K18" s="78" t="s">
        <v>170</v>
      </c>
      <c r="L18" s="79" t="s">
        <v>171</v>
      </c>
      <c r="M18" s="75" t="s">
        <v>141</v>
      </c>
      <c r="N18" s="61"/>
      <c r="O18" s="64"/>
      <c r="P18" s="37"/>
      <c r="R18" s="1287"/>
      <c r="S18" s="1287"/>
      <c r="T18" s="55"/>
      <c r="U18" s="927"/>
    </row>
    <row r="19" spans="1:24" ht="30" customHeight="1" thickBot="1" x14ac:dyDescent="0.3">
      <c r="A19" s="37"/>
      <c r="B19" s="60" t="s">
        <v>107</v>
      </c>
      <c r="C19" s="871"/>
      <c r="D19" s="872"/>
      <c r="E19" s="873"/>
      <c r="F19" s="875"/>
      <c r="G19" s="877"/>
      <c r="H19" s="80" t="e">
        <f>(L8-K24)*(100%/(100%+$C$24+($D$24*(100%+$C$24))+$E$24))</f>
        <v>#VALUE!</v>
      </c>
      <c r="I19" s="81" t="e">
        <f>H19*C24</f>
        <v>#VALUE!</v>
      </c>
      <c r="J19" s="82" t="e">
        <f>(H19+I19)*D24</f>
        <v>#VALUE!</v>
      </c>
      <c r="K19" s="82" t="e">
        <f>H19*E24</f>
        <v>#VALUE!</v>
      </c>
      <c r="L19" s="83" t="str">
        <f>K24</f>
        <v>N/A</v>
      </c>
      <c r="M19" s="80" t="e">
        <f>SUM(H19:L19)</f>
        <v>#VALUE!</v>
      </c>
      <c r="N19" s="61"/>
      <c r="O19" s="64"/>
      <c r="P19" s="37"/>
      <c r="R19" s="1287"/>
      <c r="S19" s="1287"/>
      <c r="T19" s="55"/>
      <c r="U19" s="927"/>
      <c r="V19" s="35"/>
      <c r="W19" s="35"/>
      <c r="X19" s="35"/>
    </row>
    <row r="20" spans="1:24" ht="12" customHeight="1" thickBot="1" x14ac:dyDescent="0.3">
      <c r="A20" s="37"/>
      <c r="B20" s="60" t="s">
        <v>108</v>
      </c>
      <c r="C20" s="62"/>
      <c r="D20" s="62"/>
      <c r="E20" s="62"/>
      <c r="F20" s="62"/>
      <c r="G20" s="62"/>
      <c r="H20" s="61"/>
      <c r="I20" s="61"/>
      <c r="J20" s="61"/>
      <c r="K20" s="61"/>
      <c r="L20" s="61"/>
      <c r="M20" s="84"/>
      <c r="N20" s="84"/>
      <c r="O20" s="64"/>
      <c r="P20" s="37"/>
      <c r="R20" s="1287"/>
      <c r="S20" s="1287"/>
      <c r="T20" s="55"/>
      <c r="U20" s="927"/>
    </row>
    <row r="21" spans="1:24" ht="25.5" customHeight="1" thickBot="1" x14ac:dyDescent="0.3">
      <c r="A21" s="37"/>
      <c r="B21" s="60" t="s">
        <v>109</v>
      </c>
      <c r="C21" s="1250" t="s">
        <v>158</v>
      </c>
      <c r="D21" s="1251"/>
      <c r="E21" s="1251"/>
      <c r="F21" s="1251"/>
      <c r="G21" s="1251"/>
      <c r="H21" s="1251"/>
      <c r="I21" s="1251"/>
      <c r="J21" s="1251"/>
      <c r="K21" s="1252"/>
      <c r="L21" s="1247" t="s">
        <v>166</v>
      </c>
      <c r="M21" s="1248"/>
      <c r="N21" s="1248"/>
      <c r="O21" s="1249"/>
      <c r="P21" s="37"/>
      <c r="R21" s="1288"/>
      <c r="S21" s="1288"/>
      <c r="T21" s="56"/>
      <c r="U21" s="903"/>
    </row>
    <row r="22" spans="1:24" ht="54" customHeight="1" thickBot="1" x14ac:dyDescent="0.3">
      <c r="A22" s="37"/>
      <c r="B22" s="1231" t="s">
        <v>211</v>
      </c>
      <c r="C22" s="1233" t="s">
        <v>42</v>
      </c>
      <c r="D22" s="1235" t="s">
        <v>43</v>
      </c>
      <c r="E22" s="1237" t="s">
        <v>44</v>
      </c>
      <c r="F22" s="85" t="s">
        <v>116</v>
      </c>
      <c r="G22" s="86" t="s">
        <v>117</v>
      </c>
      <c r="H22" s="85" t="s">
        <v>118</v>
      </c>
      <c r="I22" s="86" t="s">
        <v>119</v>
      </c>
      <c r="J22" s="87" t="s">
        <v>168</v>
      </c>
      <c r="K22" s="1239" t="s">
        <v>144</v>
      </c>
      <c r="L22" s="1241" t="s">
        <v>172</v>
      </c>
      <c r="M22" s="1243" t="s">
        <v>173</v>
      </c>
      <c r="N22" s="1229" t="s">
        <v>146</v>
      </c>
      <c r="O22" s="1245" t="s">
        <v>212</v>
      </c>
      <c r="P22" s="37"/>
      <c r="R22" s="88" t="s">
        <v>134</v>
      </c>
      <c r="S22" s="89" t="s">
        <v>200</v>
      </c>
      <c r="T22" s="90"/>
      <c r="U22" s="91" t="s">
        <v>184</v>
      </c>
    </row>
    <row r="23" spans="1:24" ht="30" customHeight="1" thickBot="1" x14ac:dyDescent="0.3">
      <c r="A23" s="37"/>
      <c r="B23" s="1232"/>
      <c r="C23" s="1234"/>
      <c r="D23" s="1236"/>
      <c r="E23" s="1238"/>
      <c r="F23" s="92" t="str">
        <f>IF(E8="N",(INDEX('Cat. C &amp; D - Calculator'!B24:K34,MATCH('Cat. C &amp; D Invoice Checker'!B25,'Cat. C &amp; D - Calculator'!B24:B34,0),MATCH('Cat. C &amp; D Invoice Checker'!F26,'Cat. C &amp; D - Calculator'!B24:K24,0))),"N/A")</f>
        <v>N/A</v>
      </c>
      <c r="G23" s="93" t="str">
        <f>IF(E8="N",(INDEX('Cat. C &amp; D - Calculator'!B24:K34,MATCH('Cat. C &amp; D Invoice Checker'!B25,'Cat. C &amp; D - Calculator'!B24:B34,0),MATCH('Cat. C &amp; D Invoice Checker'!G26,'Cat. C &amp; D - Calculator'!B24:K24,0))),"N/A")</f>
        <v>N/A</v>
      </c>
      <c r="H23" s="94" t="str">
        <f>IF(E8="N",(INDEX('Cat. C &amp; D - Calculator'!B24:K34,MATCH('Cat. C &amp; D Invoice Checker'!B25,'Cat. C &amp; D - Calculator'!B24:B34,0),MATCH('Cat. C &amp; D Invoice Checker'!H26,'Cat. C &amp; D - Calculator'!B24:K24,0))),"N/A")</f>
        <v>N/A</v>
      </c>
      <c r="I23" s="95" t="str">
        <f>IF(E8="N",(INDEX('Cat. C &amp; D - Calculator'!B24:K34,MATCH('Cat. C &amp; D Invoice Checker'!B25,'Cat. C &amp; D - Calculator'!B24:B34,0),MATCH('Cat. C &amp; D Invoice Checker'!I26,'Cat. C &amp; D - Calculator'!B24:K24,0))),"N/A")</f>
        <v>N/A</v>
      </c>
      <c r="J23" s="96" t="str">
        <f>IF(G8&lt;=100,(IF(F8="&lt;/= 6 months",F23,G23)),(IF(F8="&lt;/= 6 months",H23,I23)))</f>
        <v>N/A</v>
      </c>
      <c r="K23" s="1240"/>
      <c r="L23" s="1242"/>
      <c r="M23" s="1244"/>
      <c r="N23" s="1230"/>
      <c r="O23" s="1246"/>
      <c r="P23" s="37"/>
      <c r="R23" s="97" t="s">
        <v>183</v>
      </c>
      <c r="S23" s="98" t="s">
        <v>201</v>
      </c>
      <c r="T23" s="90"/>
      <c r="U23" s="99" t="s">
        <v>186</v>
      </c>
    </row>
    <row r="24" spans="1:24" ht="57" customHeight="1" thickBot="1" x14ac:dyDescent="0.3">
      <c r="A24" s="37"/>
      <c r="B24" s="100">
        <f>F8</f>
        <v>0</v>
      </c>
      <c r="C24" s="101">
        <v>0.11</v>
      </c>
      <c r="D24" s="101" t="e">
        <f>INDEX('Cat. C &amp; D - Calculator'!B24:K34,MATCH('Cat. C &amp; D Invoice Checker'!B25,'Cat. C &amp; D - Calculator'!B24:B34,0),MATCH('Cat. C &amp; D Invoice Checker'!D25,'Cat. C &amp; D - Calculator'!B24:K24,0))</f>
        <v>#N/A</v>
      </c>
      <c r="E24" s="102" t="e">
        <f>INDEX('Cat. C &amp; D - Calculator'!B24:K34, MATCH('Cat. C &amp; D Invoice Checker'!B25,'Cat. C &amp; D - Calculator'!B24:B34,0), MATCH('Cat. C &amp; D Invoice Checker'!E25,'Cat. C &amp; D - Calculator'!B24:K24,0))</f>
        <v>#N/A</v>
      </c>
      <c r="F24" s="103" t="s">
        <v>116</v>
      </c>
      <c r="G24" s="104" t="s">
        <v>117</v>
      </c>
      <c r="H24" s="103" t="s">
        <v>118</v>
      </c>
      <c r="I24" s="104" t="s">
        <v>119</v>
      </c>
      <c r="J24" s="105" t="s">
        <v>169</v>
      </c>
      <c r="K24" s="106" t="str">
        <f>IF(E8="Y",J25,J23)</f>
        <v>N/A</v>
      </c>
      <c r="L24" s="107" t="e">
        <f>(O8-N8)/J8</f>
        <v>#DIV/0!</v>
      </c>
      <c r="M24" s="108" t="e">
        <f>IF(L8-L24&lt;=0.05,"Yes","No")</f>
        <v>#DIV/0!</v>
      </c>
      <c r="N24" s="109" t="e">
        <f>G8+(G8*C24)+(((G8*C24)+G8)*D24)+(G8*E24)+K24</f>
        <v>#N/A</v>
      </c>
      <c r="O24" s="110" t="e">
        <f>IF(L8-N24&lt;=0.05,"Yes","No")</f>
        <v>#N/A</v>
      </c>
      <c r="P24" s="37"/>
      <c r="R24" s="919" t="s">
        <v>187</v>
      </c>
      <c r="S24" s="919" t="s">
        <v>202</v>
      </c>
      <c r="T24" s="54"/>
      <c r="U24" s="902" t="s">
        <v>188</v>
      </c>
    </row>
    <row r="25" spans="1:24" ht="30" customHeight="1" thickBot="1" x14ac:dyDescent="0.3">
      <c r="A25" s="37"/>
      <c r="B25" s="111">
        <f>C8</f>
        <v>0</v>
      </c>
      <c r="C25" s="112"/>
      <c r="D25" s="112" t="str">
        <f>'Cat. C &amp; D - Calculator'!D24</f>
        <v>Payroll Tax
%</v>
      </c>
      <c r="E25" s="112" t="str">
        <f>'Cat. C &amp; D - Calculator'!E24</f>
        <v>Contractor
On-Costs %</v>
      </c>
      <c r="F25" s="113" t="str">
        <f>IF(E8="Y",(INDEX('Cat. C &amp; D - Calculator'!V24:AD34,MATCH('Cat. C &amp; D Invoice Checker'!B25,'Cat. C &amp; D - Calculator'!V24:V34,0),MATCH('Cat. C &amp; D Invoice Checker'!G27,'Cat. C &amp; D - Calculator'!V24:AD24,0))),"N/A")</f>
        <v>N/A</v>
      </c>
      <c r="G25" s="114" t="str">
        <f>IF(E8="Y",(INDEX('Cat. C &amp; D - Calculator'!V24:AD34,MATCH('Cat. C &amp; D Invoice Checker'!B25,'Cat. C &amp; D - Calculator'!V24:V34,0),MATCH('Cat. C &amp; D Invoice Checker'!G27,'Cat. C &amp; D - Calculator'!V24:AD24,0))),"N/A")</f>
        <v>N/A</v>
      </c>
      <c r="H25" s="113" t="str">
        <f>IF(E8="Y",(INDEX('Cat. C &amp; D - Calculator'!V24:AD34,MATCH('Cat. C &amp; D Invoice Checker'!B25,'Cat. C &amp; D - Calculator'!V24:V34,0),MATCH('Cat. C &amp; D Invoice Checker'!I27,'Cat. C &amp; D - Calculator'!V24:AD24,0))),"N/A")</f>
        <v>N/A</v>
      </c>
      <c r="I25" s="115" t="str">
        <f>IF(E8="Y",(INDEX('Cat. C &amp; D - Calculator'!V24:AD34,MATCH('Cat. C &amp; D Invoice Checker'!B25,'Cat. C &amp; D - Calculator'!V24:V34,0),MATCH('Cat. C &amp; D Invoice Checker'!I27,'Cat. C &amp; D - Calculator'!V24:AD24,0))),"N/A")</f>
        <v>N/A</v>
      </c>
      <c r="J25" s="116" t="str">
        <f>IF(G8&lt;=100,(IF(F8="&lt;/= 6 months",F25,G25)),(IF(G8="&lt;/= 6 months",H25,I25)))</f>
        <v>N/A</v>
      </c>
      <c r="K25" s="84"/>
      <c r="L25" s="84"/>
      <c r="M25" s="84"/>
      <c r="N25" s="84"/>
      <c r="O25" s="64"/>
      <c r="P25" s="37"/>
      <c r="R25" s="920"/>
      <c r="S25" s="920"/>
      <c r="T25" s="56"/>
      <c r="U25" s="903"/>
    </row>
    <row r="26" spans="1:24" ht="9.9499999999999993" customHeight="1" thickBot="1" x14ac:dyDescent="0.3">
      <c r="A26" s="37"/>
      <c r="B26" s="117"/>
      <c r="C26" s="118"/>
      <c r="D26" s="118"/>
      <c r="E26" s="118"/>
      <c r="F26" s="119" t="str">
        <f>'Cat. C &amp; D - Calculator'!F24</f>
        <v>Pay Charge
&lt;/= $100
Gross Margin
&lt;/= 6 mths</v>
      </c>
      <c r="G26" s="119" t="str">
        <f>'Cat. C &amp; D - Calculator'!G24</f>
        <v>Pay Charge
&lt;/= $100
Gross Margin
&gt; 6 mths</v>
      </c>
      <c r="H26" s="119" t="str">
        <f>'Cat. C &amp; D - Calculator'!H24</f>
        <v>Pay Charge
&gt; $100
Gross Margin
&lt;/= 6 mths</v>
      </c>
      <c r="I26" s="119" t="str">
        <f>'Cat. C &amp; D - Calculator'!I24</f>
        <v>Pay Charge
&gt;$100
Gross Margin
&gt; 6 mths</v>
      </c>
      <c r="J26" s="119"/>
      <c r="K26" s="118"/>
      <c r="L26" s="118"/>
      <c r="M26" s="118"/>
      <c r="N26" s="118"/>
      <c r="O26" s="120"/>
      <c r="P26" s="37"/>
      <c r="R26" s="919" t="s">
        <v>45</v>
      </c>
      <c r="S26" s="919" t="s">
        <v>203</v>
      </c>
      <c r="T26" s="54"/>
      <c r="U26" s="902" t="s">
        <v>189</v>
      </c>
    </row>
    <row r="27" spans="1:24" ht="12" customHeight="1" thickBot="1" x14ac:dyDescent="0.3">
      <c r="A27" s="37"/>
      <c r="B27" s="37"/>
      <c r="C27" s="37"/>
      <c r="D27" s="37"/>
      <c r="E27" s="37"/>
      <c r="F27" s="39" t="str">
        <f>'Cat. C &amp; D - Calculator'!X24</f>
        <v>Pay Charge
&lt;/= $100
Gross Margin
&lt;/= 6 mths</v>
      </c>
      <c r="G27" s="39" t="str">
        <f>'Cat. C &amp; D - Calculator'!Y24</f>
        <v>Pay Charge
&lt;/= $100
Gross Margin
&gt; 6 mths</v>
      </c>
      <c r="H27" s="39" t="str">
        <f>'Cat. C &amp; D - Calculator'!Z24</f>
        <v>Pay Charge
&gt; $100
Gross Margin
&lt;/= 6 mths</v>
      </c>
      <c r="I27" s="39" t="str">
        <f>'Cat. C &amp; D - Calculator'!AA24</f>
        <v>Pay Charge
&gt;$100
Gross Margin
&gt; 6 mths</v>
      </c>
      <c r="J27" s="39"/>
      <c r="K27" s="39"/>
      <c r="L27" s="37"/>
      <c r="M27" s="37"/>
      <c r="N27" s="37"/>
      <c r="O27" s="37"/>
      <c r="P27" s="37"/>
      <c r="R27" s="1285"/>
      <c r="S27" s="1285"/>
      <c r="T27" s="55"/>
      <c r="U27" s="927"/>
    </row>
    <row r="28" spans="1:24" s="122" customFormat="1" ht="37.5" customHeight="1" thickBot="1" x14ac:dyDescent="0.3">
      <c r="A28" s="37"/>
      <c r="B28" s="845" t="s">
        <v>147</v>
      </c>
      <c r="C28" s="846"/>
      <c r="D28" s="846"/>
      <c r="E28" s="846"/>
      <c r="F28" s="846"/>
      <c r="G28" s="121" t="str">
        <f>IF(K8="Y","Yes","No")</f>
        <v>No</v>
      </c>
      <c r="H28" s="830" t="s">
        <v>162</v>
      </c>
      <c r="I28" s="831"/>
      <c r="J28" s="831"/>
      <c r="K28" s="831"/>
      <c r="L28" s="831"/>
      <c r="M28" s="831"/>
      <c r="N28" s="831"/>
      <c r="O28" s="832"/>
      <c r="P28" s="37"/>
      <c r="Q28" s="35"/>
      <c r="R28" s="920"/>
      <c r="S28" s="920"/>
      <c r="T28" s="56"/>
      <c r="U28" s="903"/>
    </row>
    <row r="29" spans="1:24" ht="35.1" customHeight="1" thickBot="1" x14ac:dyDescent="0.3">
      <c r="A29" s="37"/>
      <c r="B29" s="847" t="s">
        <v>163</v>
      </c>
      <c r="C29" s="848"/>
      <c r="D29" s="848"/>
      <c r="E29" s="848"/>
      <c r="F29" s="848"/>
      <c r="G29" s="123" t="e">
        <f>IF(M24="Yes","Yes","No")</f>
        <v>#DIV/0!</v>
      </c>
      <c r="H29" s="833" t="s">
        <v>268</v>
      </c>
      <c r="I29" s="834"/>
      <c r="J29" s="834"/>
      <c r="K29" s="834"/>
      <c r="L29" s="834"/>
      <c r="M29" s="834"/>
      <c r="N29" s="834"/>
      <c r="O29" s="835"/>
      <c r="P29" s="37"/>
      <c r="R29" s="97" t="s">
        <v>190</v>
      </c>
      <c r="S29" s="98" t="s">
        <v>204</v>
      </c>
      <c r="T29" s="90"/>
      <c r="U29" s="91" t="s">
        <v>191</v>
      </c>
    </row>
    <row r="30" spans="1:24" ht="47.25" customHeight="1" thickBot="1" x14ac:dyDescent="0.3">
      <c r="A30" s="37"/>
      <c r="B30" s="840" t="s">
        <v>213</v>
      </c>
      <c r="C30" s="841"/>
      <c r="D30" s="841"/>
      <c r="E30" s="841"/>
      <c r="F30" s="841"/>
      <c r="G30" s="124" t="e">
        <f>IF(O24="Yes","Yes","No")</f>
        <v>#N/A</v>
      </c>
      <c r="H30" s="836" t="s">
        <v>214</v>
      </c>
      <c r="I30" s="837"/>
      <c r="J30" s="837"/>
      <c r="K30" s="837"/>
      <c r="L30" s="837"/>
      <c r="M30" s="837"/>
      <c r="N30" s="837"/>
      <c r="O30" s="838"/>
      <c r="P30" s="37"/>
      <c r="R30" s="97" t="s">
        <v>192</v>
      </c>
      <c r="S30" s="98" t="s">
        <v>205</v>
      </c>
      <c r="T30" s="90"/>
      <c r="U30" s="125" t="s">
        <v>193</v>
      </c>
    </row>
    <row r="31" spans="1:24" ht="9.9499999999999993" customHeight="1" x14ac:dyDescent="0.25">
      <c r="A31" s="37"/>
      <c r="B31" s="37"/>
      <c r="C31" s="37"/>
      <c r="D31" s="37"/>
      <c r="E31" s="37"/>
      <c r="F31" s="37"/>
      <c r="G31" s="37"/>
      <c r="H31" s="37"/>
      <c r="I31" s="37"/>
      <c r="J31" s="37"/>
      <c r="K31" s="37"/>
      <c r="L31" s="37"/>
      <c r="M31" s="37"/>
      <c r="N31" s="37"/>
      <c r="O31" s="37"/>
      <c r="P31" s="37"/>
    </row>
    <row r="36" ht="18" customHeight="1" x14ac:dyDescent="0.25"/>
    <row r="39" ht="15" customHeight="1" x14ac:dyDescent="0.25"/>
  </sheetData>
  <mergeCells count="59">
    <mergeCell ref="R26:R28"/>
    <mergeCell ref="U26:U28"/>
    <mergeCell ref="S5:S6"/>
    <mergeCell ref="S8:S10"/>
    <mergeCell ref="S11:S16"/>
    <mergeCell ref="S17:S21"/>
    <mergeCell ref="S24:S25"/>
    <mergeCell ref="S26:S28"/>
    <mergeCell ref="U17:U21"/>
    <mergeCell ref="R17:R21"/>
    <mergeCell ref="U24:U25"/>
    <mergeCell ref="R24:R25"/>
    <mergeCell ref="U8:U10"/>
    <mergeCell ref="R8:R10"/>
    <mergeCell ref="U11:U16"/>
    <mergeCell ref="R11:R16"/>
    <mergeCell ref="R1:U1"/>
    <mergeCell ref="U2:U4"/>
    <mergeCell ref="R2:R4"/>
    <mergeCell ref="R5:R6"/>
    <mergeCell ref="U5:U6"/>
    <mergeCell ref="S2:S4"/>
    <mergeCell ref="A1:P1"/>
    <mergeCell ref="C6:E6"/>
    <mergeCell ref="F6:I6"/>
    <mergeCell ref="J6:O6"/>
    <mergeCell ref="B4:O4"/>
    <mergeCell ref="B5:O5"/>
    <mergeCell ref="C7:D7"/>
    <mergeCell ref="C8:D8"/>
    <mergeCell ref="C16:E17"/>
    <mergeCell ref="F16:F17"/>
    <mergeCell ref="G16:G17"/>
    <mergeCell ref="H15:M15"/>
    <mergeCell ref="G10:O10"/>
    <mergeCell ref="H7:I7"/>
    <mergeCell ref="H8:I8"/>
    <mergeCell ref="L7:M7"/>
    <mergeCell ref="L8:M8"/>
    <mergeCell ref="C18:E19"/>
    <mergeCell ref="F18:F19"/>
    <mergeCell ref="G18:G19"/>
    <mergeCell ref="L21:O21"/>
    <mergeCell ref="C21:K21"/>
    <mergeCell ref="N22:N23"/>
    <mergeCell ref="B29:F29"/>
    <mergeCell ref="H29:O29"/>
    <mergeCell ref="B30:F30"/>
    <mergeCell ref="H30:O30"/>
    <mergeCell ref="B28:F28"/>
    <mergeCell ref="H28:O28"/>
    <mergeCell ref="B22:B23"/>
    <mergeCell ref="C22:C23"/>
    <mergeCell ref="D22:D23"/>
    <mergeCell ref="E22:E23"/>
    <mergeCell ref="K22:K23"/>
    <mergeCell ref="L22:L23"/>
    <mergeCell ref="M22:M23"/>
    <mergeCell ref="O22:O23"/>
  </mergeCells>
  <dataValidations count="4">
    <dataValidation type="list" allowBlank="1" showInputMessage="1" showErrorMessage="1" sqref="K8 E8" xr:uid="{00000000-0002-0000-0400-000000000000}">
      <formula1>$J$9:$L$9</formula1>
    </dataValidation>
    <dataValidation type="list" allowBlank="1" showInputMessage="1" showErrorMessage="1" sqref="F8" xr:uid="{00000000-0002-0000-0400-000001000000}">
      <formula1>$F$9:$F$11</formula1>
    </dataValidation>
    <dataValidation type="list" allowBlank="1" showInputMessage="1" showErrorMessage="1" sqref="C8:D8" xr:uid="{00000000-0002-0000-0400-000002000000}">
      <formula1>$B$10:$B$21</formula1>
    </dataValidation>
    <dataValidation type="list" allowBlank="1" showInputMessage="1" showErrorMessage="1" sqref="B8" xr:uid="{00000000-0002-0000-0400-000003000000}">
      <formula1>$A$3:$C$3</formula1>
    </dataValidation>
  </dataValidations>
  <pageMargins left="0.31496062992125984" right="0.31496062992125984" top="0.35433070866141736" bottom="0.35433070866141736" header="0.31496062992125984" footer="0.31496062992125984"/>
  <pageSetup paperSize="8" orientation="landscape" r:id="rId1"/>
  <headerFooter>
    <oddHeader>&amp;C&amp;"Calibri"&amp;12&amp;KFF0000 OFFICIAL Sensitive&amp;1#_x000D_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Cat. A &amp; B - Calculator</vt:lpstr>
      <vt:lpstr>Cat. A &amp; B - Invoice Checker</vt:lpstr>
      <vt:lpstr>Cat. C &amp; D - Calculator</vt:lpstr>
      <vt:lpstr>Cat. C &amp; D Invoice Checker</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Herbert, Meg</dc:creator>
  <cp:lastModifiedBy>Jefferies, Lesley</cp:lastModifiedBy>
  <cp:lastPrinted>2020-02-19T06:15:41Z</cp:lastPrinted>
  <dcterms:created xsi:type="dcterms:W3CDTF">2019-10-18T00:33:58Z</dcterms:created>
  <dcterms:modified xsi:type="dcterms:W3CDTF">2024-11-05T05:46:39Z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20ea5d-060c-470c-917b-eea405d6c7ea_Enabled">
    <vt:lpwstr>true</vt:lpwstr>
  </property>
  <property fmtid="{D5CDD505-2E9C-101B-9397-08002B2CF9AE}" pid="3" name="MSIP_Label_b720ea5d-060c-470c-917b-eea405d6c7ea_SetDate">
    <vt:lpwstr>2024-11-05T05:20:12Z</vt:lpwstr>
  </property>
  <property fmtid="{D5CDD505-2E9C-101B-9397-08002B2CF9AE}" pid="4" name="MSIP_Label_b720ea5d-060c-470c-917b-eea405d6c7ea_Method">
    <vt:lpwstr>Privileged</vt:lpwstr>
  </property>
  <property fmtid="{D5CDD505-2E9C-101B-9397-08002B2CF9AE}" pid="5" name="MSIP_Label_b720ea5d-060c-470c-917b-eea405d6c7ea_Name">
    <vt:lpwstr>OFFICIAL Sensitive</vt:lpwstr>
  </property>
  <property fmtid="{D5CDD505-2E9C-101B-9397-08002B2CF9AE}" pid="6" name="MSIP_Label_b720ea5d-060c-470c-917b-eea405d6c7ea_SiteId">
    <vt:lpwstr>b734b102-a267-429a-b45e-460c8ad63ae2</vt:lpwstr>
  </property>
  <property fmtid="{D5CDD505-2E9C-101B-9397-08002B2CF9AE}" pid="7" name="MSIP_Label_b720ea5d-060c-470c-917b-eea405d6c7ea_ActionId">
    <vt:lpwstr>f676ce52-9213-4874-95af-94be31d80966</vt:lpwstr>
  </property>
  <property fmtid="{D5CDD505-2E9C-101B-9397-08002B2CF9AE}" pid="8" name="MSIP_Label_b720ea5d-060c-470c-917b-eea405d6c7ea_ContentBits">
    <vt:lpwstr>1</vt:lpwstr>
  </property>
</Properties>
</file>